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tabRatio="500" activeTab="0"/>
  </bookViews>
  <sheets>
    <sheet name="REK. TRIM" sheetId="1" r:id="rId1"/>
    <sheet name="TRIM STEZA" sheetId="2" r:id="rId2"/>
    <sheet name="TEMP" sheetId="3" state="hidden" r:id="rId3"/>
  </sheets>
  <definedNames>
    <definedName name="_xlfn_SINGLE">NA()</definedName>
    <definedName name="Excel_BuiltIn_Print_Area" localSheetId="0">'REK. TRIM'!$A$1:$C$60</definedName>
    <definedName name="Excel_BuiltIn_Print_Area" localSheetId="1">'TRIM STEZA'!$A$1:$F$183</definedName>
    <definedName name="Excel_BuiltIn_Print_Area_2_1">#REF!</definedName>
    <definedName name="Excel_BuiltIn_Print_Area_2_1_1">"$#REF!.$A$1:$F$123"</definedName>
    <definedName name="Excel_BuiltIn_Print_Area_3">"$#REF!.$A$1:$F$123"</definedName>
    <definedName name="Excel_BuiltIn_Print_Area_4">"$#REF!.$A$1:$F$123"</definedName>
    <definedName name="Excel_BuiltIn_Print_Area_6">"$#REF!.$A$1:$C$31"</definedName>
    <definedName name="Excel_BuiltIn_Print_Titles_2_1">"$#REF!.$A$1:$IV$1"</definedName>
    <definedName name="Excel_BuiltIn_Print_Titles_3">"$#REF!.$A$1:$IV$1"</definedName>
    <definedName name="Excel_BuiltIn_Print_Titles_4">"$#REF!.$A$1:$IV$1"</definedName>
    <definedName name="Excel_BuiltIn_Print_Titles_6">"$#REF!.$A$1:$IV$1"</definedName>
    <definedName name="_xlnm.Print_Area" localSheetId="0">'REK. TRIM'!$A$1:$C$16</definedName>
    <definedName name="_xlnm.Print_Area" localSheetId="1">'TRIM STEZA'!$A$1:$F$251</definedName>
  </definedNames>
  <calcPr fullCalcOnLoad="1"/>
</workbook>
</file>

<file path=xl/sharedStrings.xml><?xml version="1.0" encoding="utf-8"?>
<sst xmlns="http://schemas.openxmlformats.org/spreadsheetml/2006/main" count="316" uniqueCount="207">
  <si>
    <t>ZEMELJSKA DELA</t>
  </si>
  <si>
    <t>1.</t>
  </si>
  <si>
    <t>2.</t>
  </si>
  <si>
    <t>3.</t>
  </si>
  <si>
    <t>4.</t>
  </si>
  <si>
    <t>5.</t>
  </si>
  <si>
    <t>6.</t>
  </si>
  <si>
    <t>kos</t>
  </si>
  <si>
    <t>Enota</t>
  </si>
  <si>
    <t>m3</t>
  </si>
  <si>
    <t>m2</t>
  </si>
  <si>
    <t>Šifra</t>
  </si>
  <si>
    <t>Opis dela</t>
  </si>
  <si>
    <t>Znesek</t>
  </si>
  <si>
    <t>PREDDELA</t>
  </si>
  <si>
    <t>GRADBENA IN OBRTNIŠKA DELA</t>
  </si>
  <si>
    <t>OPREMA CEST</t>
  </si>
  <si>
    <t>TUJE STORITVE</t>
  </si>
  <si>
    <t>SKUPAJ</t>
  </si>
  <si>
    <t>Kolicina</t>
  </si>
  <si>
    <t>Cena na enoto mere</t>
  </si>
  <si>
    <t>1.1</t>
  </si>
  <si>
    <t>GEODETSKA DELA</t>
  </si>
  <si>
    <t>11 001</t>
  </si>
  <si>
    <t>ocena</t>
  </si>
  <si>
    <t>11 002</t>
  </si>
  <si>
    <t>Postavitev in zavarovanje prečnih profilov zunanje ureditve v ravninskem terenu</t>
  </si>
  <si>
    <t>GEODETSKA DELA -  SKUPAJ</t>
  </si>
  <si>
    <t>1.2</t>
  </si>
  <si>
    <t>ČIŠČENJE TERENA</t>
  </si>
  <si>
    <t>12 001</t>
  </si>
  <si>
    <t>12 002</t>
  </si>
  <si>
    <t>ČIŠČENJE TERENA - SKUPAJ</t>
  </si>
  <si>
    <t>1.3</t>
  </si>
  <si>
    <t>OSTALA PRIPRAVLJALNA DELA</t>
  </si>
  <si>
    <t>13 001</t>
  </si>
  <si>
    <t>OSTALA PRIPRAVLJALNA DELA - SKUPAJ</t>
  </si>
  <si>
    <t>PREDDELA - SKUPAJ</t>
  </si>
  <si>
    <t>2.1</t>
  </si>
  <si>
    <t>IZKOPI</t>
  </si>
  <si>
    <t>21 001</t>
  </si>
  <si>
    <t>Površinski izkop plodne zemlje (humusa) v deb. 20 cm z odrivom (obstoječo živico  je treba deponirati na gradbišču v skladu z normativi!)</t>
  </si>
  <si>
    <t>21 002</t>
  </si>
  <si>
    <t>21 003</t>
  </si>
  <si>
    <t>21 004</t>
  </si>
  <si>
    <t>21 005</t>
  </si>
  <si>
    <t>IZKOPI - SKUPAJ</t>
  </si>
  <si>
    <t>2.2</t>
  </si>
  <si>
    <t>PLANUM TEMELJNIH TAL</t>
  </si>
  <si>
    <t>22 001</t>
  </si>
  <si>
    <t>Ureditev planuma temeljnih tal vezljive zemljine in zrnate kamnine – III. kategorije.</t>
  </si>
  <si>
    <t>22 002</t>
  </si>
  <si>
    <t>Ureditev planuma temeljnih tal trde kamnine – IV. kategorije.</t>
  </si>
  <si>
    <t>22 003</t>
  </si>
  <si>
    <t>Ureditev planuma temeljnih tal trde kamnine – V. kategorije.</t>
  </si>
  <si>
    <t>PLANUM TEMELJNIH TAL - SKUPAJ</t>
  </si>
  <si>
    <t>2.4</t>
  </si>
  <si>
    <t>NASIPI,  ZASIPI  IN POSTELJICA</t>
  </si>
  <si>
    <t>24 001</t>
  </si>
  <si>
    <t>NASIPI,  ZASIPI  IN POSTELJICA - SKUPAJ</t>
  </si>
  <si>
    <t>2.5</t>
  </si>
  <si>
    <t>BREŽINE IN ZELENICE</t>
  </si>
  <si>
    <t>25 001</t>
  </si>
  <si>
    <t>BREŽINE IN ZELENICE - SKUPAJ</t>
  </si>
  <si>
    <t>RAZPROSTIRANJE ODVEČNEGA MATERIALA</t>
  </si>
  <si>
    <t>Razprostriranje odvečne mehke kamnine (upoštevan faktor razrahljivosti izkopanega materiala f=1.40)</t>
  </si>
  <si>
    <t>Razprostriranje odvečne trde kamnine (upoštevan faktor razrahljivosti izkopanega materiala f=1.40)</t>
  </si>
  <si>
    <t>RAZPROSTIRANJE ODVEČNEGA MATERIALA - SKUPAJ</t>
  </si>
  <si>
    <t>2</t>
  </si>
  <si>
    <t>ZEMELJSKA DELA - SKUPAJ</t>
  </si>
  <si>
    <t>3.1</t>
  </si>
  <si>
    <t>NOSILNE PLASTI</t>
  </si>
  <si>
    <t>3.1.1</t>
  </si>
  <si>
    <t xml:space="preserve"> NEVEZANE NOSILNE PLASTI</t>
  </si>
  <si>
    <t>3.1.</t>
  </si>
  <si>
    <t>NOSILNE PLASTI  - SKUPAJ</t>
  </si>
  <si>
    <t>3.4</t>
  </si>
  <si>
    <t>BANKINE</t>
  </si>
  <si>
    <t>34 001</t>
  </si>
  <si>
    <t>BANKINE - SKUPAJ</t>
  </si>
  <si>
    <t>TUJE STORITVE SKUPAJ:</t>
  </si>
  <si>
    <t>31 101</t>
  </si>
  <si>
    <t>SPLOŠNO</t>
  </si>
  <si>
    <t>ur</t>
  </si>
  <si>
    <t>13 002</t>
  </si>
  <si>
    <t>Priprava in organizacija gradbišča (postavljanje gradbiščnih kontejnerjev, staniratij, vpostavitev komunalnih in elektroenergetskih priključkov, izvedba zaščitnih ograj) skladno z načrtom organizacije gradbišča, vključno z izdelavo načrta ogranizacije gradbišča.</t>
  </si>
  <si>
    <t>Izdelava tehnolško-ekonomskega elaborata.</t>
  </si>
  <si>
    <t>Široki izkop vezljive zemljine in zrnate kamnine III. ktg. z odvozom viška izkopanega materiala na trajno deponijo z nakladanjem na transportno sredstvo ter plačilom takse za deponiranje materiala. Upoštevano raščeno stanje materiala brez dodanega koeficienta razrahljivosti.</t>
  </si>
  <si>
    <t>Široki izkop mehke kamnine IV. ktg.  z odvozom viška izkopanega materiala na trajno deponijo z nakladanjem na transportno sredstvo ter plačilom takse za deponiranje materiala. Upoštevano raščeno stanje materiala brez dodanega koeficienta razrahljivosti.</t>
  </si>
  <si>
    <t>Široki izkop trde kamnine V-VII. ktg.  z odvozom viška izkopanega materiala na trajno deponijo z nakladanjem na transportno sredstvo ter plačilom takse za deponiranje materiala. Upoštevano raščeno stanje materiala brez dodanega koeficienta razrahljivosti.</t>
  </si>
  <si>
    <t>Razprostriranje odvečne vezljive zemljine in zrnate kamnine (upoštevan faktor razrahljivosti izkopanega materiala f=1.30)</t>
  </si>
  <si>
    <t>Izdelava bankine iz gramoza ali naravno zdrobljenega kamnitega materiala, širine do 0,30 m, v deb. 15 cm</t>
  </si>
  <si>
    <t>Projektantski nadzor nad izvajanjem del.</t>
  </si>
  <si>
    <t>Geotehnični nadzor zemeljskih del in nadzor izvedbe voziščne konstrukcije.</t>
  </si>
  <si>
    <t>Površinski izkop plodne zemlje (humusa) v deb. 20 cm z odvozom viška izkopanega materiala na trajno deponijo z nakladanjem na transportno sredstvo ter plačilom takse za deponiranje materiala. Upoštevano raščeno stanje materiala brez dodanega koeficienta razrahljivosti.</t>
  </si>
  <si>
    <t>Posek in odstranitev grmovja in dreves z debli do 15 cm premer ter odstranitev vej in panjev.</t>
  </si>
  <si>
    <t>Posek in odstranitev dreves z debli od 15 do 50 cm premera ter odstranitev vej in panjev.</t>
  </si>
  <si>
    <t>Opomba: prestavitev obstoječih dreves je zajeta v načrtu krajinske arhitekture</t>
  </si>
  <si>
    <t xml:space="preserve">  Vsota:</t>
  </si>
  <si>
    <t>*!</t>
  </si>
  <si>
    <t xml:space="preserve">  IZKOP</t>
  </si>
  <si>
    <t xml:space="preserve">    IH</t>
  </si>
  <si>
    <t xml:space="preserve">     NH</t>
  </si>
  <si>
    <t xml:space="preserve">  NASIP</t>
  </si>
  <si>
    <t>TRIM STEZA - REKAPITULACIJA</t>
  </si>
  <si>
    <t>Široki izkop vezljive zemljine in zrnate kamnine III. ktg. z deponiranjem izkopanega materiala za kasnejšo vgradnjo. Upoštevano raščeno stanje materiala brez dodanega koeficienta razrahljivosti.</t>
  </si>
  <si>
    <t>Vgraditev posteljice NKM 64 v debelini plasti do 15 cm iz zrnate kamnine – III. kategorije, (v debelini predpisani s strani geomehanika v popisu predvideno 15 cm) iz kamnoloma po izbiri izvajalca, transportom, ter vsemi taksami in dajatvami.</t>
  </si>
  <si>
    <t>Ureditev planuma posteljice iz zrnate kamnine – III. kategorije.</t>
  </si>
  <si>
    <t>Humuziranje brežin in zelenic s predehodno odrinjeno plodno zemljino (humusa) pripeljano iz gradbiščne deponije v deb. 15 cm brez valjanja ter zasaditev trave , vključno z zalivanjem in vzdrževanjem do treh mesecev po sejanju.</t>
  </si>
  <si>
    <t>Izdelava nevezane nosilne plasti enakomerno zrnatega drobljenca TD32 iz kamnine v deb. 12 cm.</t>
  </si>
  <si>
    <t>3.2</t>
  </si>
  <si>
    <t>OBRABNE IN ZAPORNE PLASTI</t>
  </si>
  <si>
    <t>3.2.2</t>
  </si>
  <si>
    <t>32 201</t>
  </si>
  <si>
    <t>NEVEZANE FINALNE PLASTI</t>
  </si>
  <si>
    <t>NEVEZANE FINALNE PLASTI - SKUPAJ</t>
  </si>
  <si>
    <t>Izdelava nevezane finalne plasti tamponskega drobljenca 0-8 iz kamnine v deb. 3 cm.</t>
  </si>
  <si>
    <t>POHODNE KONSTRUKCIJE</t>
  </si>
  <si>
    <t>POHODNE KONSTRUKCIJE - SKUPAJ</t>
  </si>
  <si>
    <t>POKONČNA OPREMA CEST</t>
  </si>
  <si>
    <t>Izdelava temelja iz cementnega betona C16/20, dolžine 80 cm, fi 30 cm.</t>
  </si>
  <si>
    <t>Dobava in vgraditev stebriča za prometni znak iz vroče cinkane jeklene cevi fi51 mm, dolžine do 4550mm</t>
  </si>
  <si>
    <t>dolžina cevi 3650 mm</t>
  </si>
  <si>
    <t>Dobava in pritrditev kvadratnega prometnega znaka, podloga iz aluminijaste pločevine. Znak z odsevno HI folijo 2. Vrste.</t>
  </si>
  <si>
    <t>Stranica 600/600 mm</t>
  </si>
  <si>
    <t>POKONČNA OPREMA CEST - SKUPAJ</t>
  </si>
  <si>
    <t>OZNAČBE NA VOZIŠČU</t>
  </si>
  <si>
    <t>Izdelava tankoslojnih označb na vozišču z večkomponentno belo barvo  ročno, debelina debelina suhe snovi 250 um/m2, posip z odsevnimi steklenimi kroglicami 0,25 kg/m2.</t>
  </si>
  <si>
    <t>označba prehodov za pešce</t>
  </si>
  <si>
    <t>OZNAČBE NA VOZIŠČU - SKUPAJ</t>
  </si>
  <si>
    <t>OPREMA CEST - SKUPAJ</t>
  </si>
  <si>
    <t>21 006</t>
  </si>
  <si>
    <t>3.3</t>
  </si>
  <si>
    <t>ROBNI ELEMENTI</t>
  </si>
  <si>
    <t>3.3.1</t>
  </si>
  <si>
    <t>ROBNIKI IN MULDE</t>
  </si>
  <si>
    <t>33 101</t>
  </si>
  <si>
    <t>Vgraditev predfabriciranih dvignjenih betonskih robnikov  s prerezom 15/25 cm, vključno z izvedbo betonskega temelja in vgradnjo robnikov v temelj, dobavo, transporti in vsemi pomožnimi deli.</t>
  </si>
  <si>
    <t>m1</t>
  </si>
  <si>
    <t>33 102</t>
  </si>
  <si>
    <t>Vgraditev predfabriciranih pogreznjenih betonskih robnikov s prerezom 15/25/cm, vključno z izvedbo betonskega temelja in vgradnjo robnikov v temelj, dobavo, transporti in vsemi pomožnimi deli.</t>
  </si>
  <si>
    <t>33 103</t>
  </si>
  <si>
    <t>Vgraditev predfabriciranih betonskih vrtnih robnikov  s prerezom 5/20 cm, vključno z izvedbo betonskega temelja in vgradnjo robnikov v temelj, dobavo, transporti in vsemi pomožnimi deli.</t>
  </si>
  <si>
    <t xml:space="preserve">ROBNI ELEMENTI - SKUPAJ </t>
  </si>
  <si>
    <t>12 004</t>
  </si>
  <si>
    <t>Rušenje vseh vrst asfaltnih vozišč, rušenje zgornjega obrabnozapornega sloja globine do 10 cm  z odvozom na deponijo do 5km.</t>
  </si>
  <si>
    <t>12 005</t>
  </si>
  <si>
    <t>Rušenje vseh vrst peščenih površin, rušenje zgornjega zaključnega sloja globine do 10 cm  z odrivom (deponirati gradbišču v skladu z normativi).</t>
  </si>
  <si>
    <t>Rušenje vseh vrst betonskih robnikov vključno z betonskim temeljem z odvozom na deponijo do 5km</t>
  </si>
  <si>
    <t>Rušenje vseh vrst vozišč - rezanje asfaltnega roba</t>
  </si>
  <si>
    <t>Vgraditev posteljice NKM 64 v debelini plasti do 15 cm iz zrnate kamnine – III. kategorije, (v debelini predpisani s strani geomehanika v popisu predvideno 40-45 cm) iz kamnoloma po izbiri izvajalca, transportom, ter vsemi taksami in dajatvami.</t>
  </si>
  <si>
    <t>Izdelava nevezane nosilne plasti enakomerno zrnatega drobljenca TD16 iz kamnine v deb. 5 cm.</t>
  </si>
  <si>
    <t>Izdelava nevezane nosilne plasti enakomerno zrnatega drobljenca TD32 iz kamnine v deb. 15 cm.</t>
  </si>
  <si>
    <t>3.1.2</t>
  </si>
  <si>
    <t>VEZANE ZGORNJE NOSILNE PLASTI</t>
  </si>
  <si>
    <t>31 201</t>
  </si>
  <si>
    <t>Izdelava nosilne plasti bituminiziranega drobljenca AC 22 base B 50/70 A3, deb. 6 cm. (A1)</t>
  </si>
  <si>
    <t>VEZANE OBRABNE IN ZAPORNE PLASTI</t>
  </si>
  <si>
    <t>3.2.1</t>
  </si>
  <si>
    <t>32 101</t>
  </si>
  <si>
    <t>32 102</t>
  </si>
  <si>
    <t>Izdelava obrabnozaporne plasti asfaltnnega betona AC 8 surf B 50/70 A5, deb. 4 cm</t>
  </si>
  <si>
    <t>Izdelava obrabnozaporne plasti asfaltnnega betona AC 8 surf B 70/100 A3, deb. 3 cm</t>
  </si>
  <si>
    <t>GRADBENA IN OBRTNIŠKA DELA SKUPAJ:</t>
  </si>
  <si>
    <t>Dobava in vgraditev stebriča za omejevanje dostopa iz vroče cinkane jeklene cevi fi76 mm, dolžine do 1250 mm (950 mm nad tlemi), dodatno lakiran, debelina stene 2,9 mm, z izdelavo temelja iz cementnega betona C16/20, dolžine 60 cm, fi 30 cm, vključno z izkopom in zasipom, vsemi dvigi, montažo in transporti.</t>
  </si>
  <si>
    <r>
      <t xml:space="preserve">Izdelava dilatacije na mestu rezanja asfaltnih površin med novim  in obstoječim obrabno – zapornim slojem, ki se jo izvede z vtisom dilatacijske fuge širine 1 cm, globine do 2 cm. Po dokončni utrditvi z vibracijskim valjarjem, se fuga zalije s trajno elastično maso segreto na 170 </t>
    </r>
    <r>
      <rPr>
        <vertAlign val="superscript"/>
        <sz val="10"/>
        <rFont val="Calibri"/>
        <family val="2"/>
      </rPr>
      <t>o</t>
    </r>
    <r>
      <rPr>
        <sz val="10"/>
        <rFont val="Calibri"/>
        <family val="2"/>
      </rPr>
      <t>C in zgladi z drsno smučko. V primeru, da se takoj za tem sprosti promet, se zalivno maso na dilatacijo posipa še s PVC drobljencem ali kamnito moko.</t>
    </r>
  </si>
  <si>
    <t>12 003</t>
  </si>
  <si>
    <t>12 006</t>
  </si>
  <si>
    <t>31 102</t>
  </si>
  <si>
    <t>31 103</t>
  </si>
  <si>
    <t>40 001</t>
  </si>
  <si>
    <t>40 002</t>
  </si>
  <si>
    <t>Obnova in zavarovanje zakoličbe zunanje ureditve v ravninskem terenu (cca. 145 točk)</t>
  </si>
  <si>
    <t>22% DDV</t>
  </si>
  <si>
    <t>SKUPAJ Z DDV</t>
  </si>
  <si>
    <t>2.3</t>
  </si>
  <si>
    <t>23 001</t>
  </si>
  <si>
    <t>23 002</t>
  </si>
  <si>
    <t>23 003</t>
  </si>
  <si>
    <t>25 002</t>
  </si>
  <si>
    <t>25 003</t>
  </si>
  <si>
    <t>5.1</t>
  </si>
  <si>
    <t>51 001</t>
  </si>
  <si>
    <t>51 002</t>
  </si>
  <si>
    <t>51 003</t>
  </si>
  <si>
    <t>5.1.</t>
  </si>
  <si>
    <t>5.2.</t>
  </si>
  <si>
    <t>52 001</t>
  </si>
  <si>
    <t>61  002</t>
  </si>
  <si>
    <t>61  003</t>
  </si>
  <si>
    <t>7.</t>
  </si>
  <si>
    <t>60 001</t>
  </si>
  <si>
    <t>60 002</t>
  </si>
  <si>
    <t>60 003</t>
  </si>
  <si>
    <t>60 004</t>
  </si>
  <si>
    <t>60 005</t>
  </si>
  <si>
    <t>60 006</t>
  </si>
  <si>
    <t>TRIM POSTAJE</t>
  </si>
  <si>
    <t>POSTAVITEV TRIM POSTAJ</t>
  </si>
  <si>
    <t>POSTAVITEV TRIM POSTAJ - SKUPAJ</t>
  </si>
  <si>
    <t>kpl</t>
  </si>
  <si>
    <t>Postavitev trim naprave za zgibe na drogu po priloženem dokumentu (projektna naloga št. 4111-0008/2023)</t>
  </si>
  <si>
    <t>Postavitev trim naprave iz čokov po priloženem dokumentu (projektna naloga št. 4111-0008/2023)</t>
  </si>
  <si>
    <t>Postavitev trim naprave za plezanje po priloženem dokumentu (projektna naloga št. 4111-0008/2023)</t>
  </si>
  <si>
    <t>Postavitev trim naprave za krepitev trebušnih mišic po priloženem dokumentu (projektna naloga št. 4111-0008/2023)</t>
  </si>
  <si>
    <t>Postavitev trim naprave za plezanje po vrvi po priloženem dokumentu (projektna naloga št. 4111-0008/2023)</t>
  </si>
  <si>
    <t>Postavitev vstopne točke po priloženem dokumentu (projektna naloga št. 4111-0008/2023)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</si>
</sst>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_(* #,##0.00_);_(* \(#,##0.00\);_(* \-??_);_(@_)"/>
    <numFmt numFmtId="167" formatCode="&quot;SIT&quot;#,##0\ ;&quot;(SIT&quot;#,##0\)"/>
    <numFmt numFmtId="168" formatCode="mmmm\ d&quot;, &quot;yyyy"/>
    <numFmt numFmtId="169" formatCode="_-&quot;€ &quot;* #,##0.00_-;&quot;-€ &quot;* #,##0.00_-;_-&quot;€ &quot;* \-??_-;_-@_-"/>
    <numFmt numFmtId="170" formatCode="_ [$€]\ * #,##0.00_ ;_ [$€]\ * \-#,##0.00_ ;_ [$€]\ * \-??_ ;_ @_ "/>
    <numFmt numFmtId="171" formatCode="_-* #,##0.00&quot; SIT&quot;_-;\-* #,##0.00&quot; SIT&quot;_-;_-* \-??&quot; SIT&quot;_-;_-@_-"/>
    <numFmt numFmtId="172" formatCode="_-* #,##0.00&quot; €&quot;_-;\-* #,##0.00&quot; €&quot;_-;_-* \-??&quot; €&quot;_-;_-@_-"/>
    <numFmt numFmtId="173" formatCode="_-* #,##0.00\ _S_I_T_-;\-* #,##0.00\ _S_I_T_-;_-* \-??\ _S_I_T_-;_-@_-"/>
    <numFmt numFmtId="174" formatCode="_-* #,##0\ _S_I_T_-;\-* #,##0\ _S_I_T_-;_-* \-??\ _S_I_T_-;_-@_-"/>
    <numFmt numFmtId="175" formatCode="#,##0.00&quot; €&quot;"/>
    <numFmt numFmtId="176" formatCode="#,##0.00\ [$€-424];\-#,##0.00\ [$€-424]"/>
    <numFmt numFmtId="177" formatCode="_-* #,##0&quot; SIT&quot;_-;\-* #,##0&quot; SIT&quot;_-;_-* &quot;- SIT&quot;_-;_-@_-"/>
    <numFmt numFmtId="178" formatCode="dd/\ mmm"/>
    <numFmt numFmtId="179" formatCode="_-* #,##0.00\ _€_-;\-* #,##0.00\ _€_-;_-* \-??\ _€_-;_-@_-"/>
    <numFmt numFmtId="180" formatCode="#,##0.0"/>
    <numFmt numFmtId="181" formatCode="mm/yy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,##0.00&quot; m2&quot;"/>
  </numFmts>
  <fonts count="64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9"/>
      <name val="Tahoma"/>
      <family val="2"/>
    </font>
    <font>
      <sz val="11"/>
      <color indexed="8"/>
      <name val="Arial"/>
      <family val="2"/>
    </font>
    <font>
      <sz val="12"/>
      <name val="Arial"/>
      <family val="2"/>
    </font>
    <font>
      <sz val="10"/>
      <color indexed="10"/>
      <name val="Calibri"/>
      <family val="2"/>
    </font>
    <font>
      <sz val="11"/>
      <name val="Times New Roman"/>
      <family val="1"/>
    </font>
    <font>
      <b/>
      <sz val="12"/>
      <name val="Arial"/>
      <family val="2"/>
    </font>
    <font>
      <sz val="8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sz val="10"/>
      <name val="Calibri"/>
      <family val="2"/>
    </font>
    <font>
      <sz val="12"/>
      <name val="Calibri"/>
      <family val="2"/>
    </font>
    <font>
      <b/>
      <sz val="10"/>
      <color indexed="10"/>
      <name val="Calibri"/>
      <family val="2"/>
    </font>
    <font>
      <sz val="8"/>
      <name val="SLO Arial"/>
      <family val="2"/>
    </font>
    <font>
      <sz val="10"/>
      <name val="Eurostar"/>
      <family val="2"/>
    </font>
    <font>
      <b/>
      <i/>
      <sz val="10"/>
      <name val="Calibri"/>
      <family val="2"/>
    </font>
    <font>
      <i/>
      <sz val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Eurostar"/>
      <family val="2"/>
    </font>
    <font>
      <b/>
      <sz val="10"/>
      <name val="Eurostar"/>
      <family val="2"/>
    </font>
    <font>
      <vertAlign val="superscript"/>
      <sz val="10"/>
      <name val="Calibri"/>
      <family val="2"/>
    </font>
    <font>
      <b/>
      <sz val="12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 CE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u val="single"/>
      <sz val="10"/>
      <color indexed="25"/>
      <name val="Arial CE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u val="single"/>
      <sz val="10"/>
      <color theme="11"/>
      <name val="Arial CE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Calibri"/>
      <family val="2"/>
    </font>
    <font>
      <sz val="10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10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37" fontId="1" fillId="0" borderId="0" applyFill="0" applyBorder="0" applyAlignment="0" applyProtection="0"/>
    <xf numFmtId="167" fontId="1" fillId="0" borderId="0" applyFill="0" applyBorder="0" applyAlignment="0" applyProtection="0"/>
    <xf numFmtId="168" fontId="1" fillId="0" borderId="0" applyFill="0" applyBorder="0" applyAlignment="0" applyProtection="0"/>
    <xf numFmtId="0" fontId="44" fillId="20" borderId="0" applyNumberFormat="0" applyBorder="0" applyAlignment="0" applyProtection="0"/>
    <xf numFmtId="169" fontId="0" fillId="0" borderId="0" applyFill="0" applyBorder="0" applyAlignment="0" applyProtection="0"/>
    <xf numFmtId="2" fontId="1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21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170" fontId="0" fillId="0" borderId="0">
      <alignment/>
      <protection/>
    </xf>
    <xf numFmtId="0" fontId="4" fillId="0" borderId="0">
      <alignment/>
      <protection/>
    </xf>
    <xf numFmtId="170" fontId="5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1" fillId="22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1" fillId="0" borderId="0">
      <alignment/>
      <protection/>
    </xf>
    <xf numFmtId="0" fontId="52" fillId="0" borderId="0" applyNumberFormat="0" applyFill="0" applyBorder="0" applyAlignment="0" applyProtection="0"/>
    <xf numFmtId="9" fontId="1" fillId="0" borderId="0" applyFill="0" applyBorder="0" applyAlignment="0" applyProtection="0"/>
    <xf numFmtId="0" fontId="1" fillId="0" borderId="0" applyNumberFormat="0" applyBorder="0" applyProtection="0">
      <alignment horizontal="left" vertical="top" wrapText="1"/>
    </xf>
    <xf numFmtId="0" fontId="0" fillId="23" borderId="5" applyNumberFormat="0" applyFon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" fillId="0" borderId="0">
      <alignment/>
      <protection/>
    </xf>
    <xf numFmtId="170" fontId="7" fillId="0" borderId="0" applyFill="0">
      <alignment wrapText="1"/>
      <protection/>
    </xf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6" fillId="0" borderId="6" applyNumberFormat="0" applyFill="0" applyAlignment="0" applyProtection="0"/>
    <xf numFmtId="0" fontId="57" fillId="30" borderId="7" applyNumberFormat="0" applyAlignment="0" applyProtection="0"/>
    <xf numFmtId="0" fontId="58" fillId="21" borderId="8" applyNumberFormat="0" applyAlignment="0" applyProtection="0"/>
    <xf numFmtId="0" fontId="59" fillId="31" borderId="0" applyNumberFormat="0" applyBorder="0" applyAlignment="0" applyProtection="0"/>
    <xf numFmtId="0" fontId="2" fillId="0" borderId="0">
      <alignment/>
      <protection/>
    </xf>
    <xf numFmtId="44" fontId="1" fillId="0" borderId="0" applyFill="0" applyBorder="0" applyAlignment="0" applyProtection="0"/>
    <xf numFmtId="42" fontId="1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9" fontId="1" fillId="0" borderId="0" applyFill="0" applyBorder="0" applyAlignment="0" applyProtection="0"/>
    <xf numFmtId="41" fontId="1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66" fontId="0" fillId="0" borderId="0" applyFill="0" applyBorder="0" applyAlignment="0" applyProtection="0"/>
    <xf numFmtId="174" fontId="3" fillId="0" borderId="0" applyFill="0" applyBorder="0" applyAlignment="0" applyProtection="0"/>
    <xf numFmtId="173" fontId="0" fillId="0" borderId="0" applyFill="0" applyBorder="0" applyAlignment="0" applyProtection="0"/>
    <xf numFmtId="0" fontId="60" fillId="32" borderId="8" applyNumberFormat="0" applyAlignment="0" applyProtection="0"/>
    <xf numFmtId="0" fontId="61" fillId="0" borderId="9" applyNumberFormat="0" applyFill="0" applyAlignment="0" applyProtection="0"/>
  </cellStyleXfs>
  <cellXfs count="205">
    <xf numFmtId="0" fontId="0" fillId="0" borderId="0" xfId="0" applyAlignment="1">
      <alignment/>
    </xf>
    <xf numFmtId="0" fontId="8" fillId="0" borderId="0" xfId="0" applyFont="1" applyFill="1" applyAlignment="1" applyProtection="1">
      <alignment vertical="top"/>
      <protection/>
    </xf>
    <xf numFmtId="49" fontId="9" fillId="0" borderId="10" xfId="70" applyNumberFormat="1" applyFont="1" applyBorder="1" applyAlignment="1" applyProtection="1">
      <alignment horizontal="center"/>
      <protection/>
    </xf>
    <xf numFmtId="0" fontId="9" fillId="0" borderId="11" xfId="70" applyFont="1" applyBorder="1" applyAlignment="1" applyProtection="1">
      <alignment horizontal="left" vertical="top" wrapText="1"/>
      <protection/>
    </xf>
    <xf numFmtId="0" fontId="9" fillId="0" borderId="10" xfId="70" applyFont="1" applyBorder="1" applyProtection="1">
      <alignment/>
      <protection/>
    </xf>
    <xf numFmtId="0" fontId="9" fillId="0" borderId="0" xfId="70" applyFont="1" applyProtection="1">
      <alignment/>
      <protection locked="0"/>
    </xf>
    <xf numFmtId="0" fontId="9" fillId="0" borderId="0" xfId="70" applyFont="1" applyBorder="1" applyProtection="1">
      <alignment/>
      <protection/>
    </xf>
    <xf numFmtId="49" fontId="9" fillId="0" borderId="0" xfId="70" applyNumberFormat="1" applyFont="1" applyBorder="1" applyAlignment="1" applyProtection="1">
      <alignment horizontal="center"/>
      <protection/>
    </xf>
    <xf numFmtId="0" fontId="9" fillId="0" borderId="0" xfId="70" applyFont="1" applyBorder="1" applyAlignment="1" applyProtection="1">
      <alignment horizontal="left" vertical="top" wrapText="1"/>
      <protection/>
    </xf>
    <xf numFmtId="49" fontId="10" fillId="0" borderId="12" xfId="0" applyNumberFormat="1" applyFont="1" applyBorder="1" applyAlignment="1" applyProtection="1">
      <alignment horizontal="center" vertical="center"/>
      <protection/>
    </xf>
    <xf numFmtId="39" fontId="10" fillId="0" borderId="12" xfId="0" applyNumberFormat="1" applyFont="1" applyBorder="1" applyAlignment="1" applyProtection="1">
      <alignment horizontal="left" vertical="center" wrapText="1"/>
      <protection/>
    </xf>
    <xf numFmtId="0" fontId="10" fillId="0" borderId="12" xfId="0" applyFont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 horizontal="center"/>
      <protection locked="0"/>
    </xf>
    <xf numFmtId="49" fontId="12" fillId="0" borderId="0" xfId="0" applyNumberFormat="1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 vertical="top" wrapText="1"/>
      <protection/>
    </xf>
    <xf numFmtId="0" fontId="12" fillId="0" borderId="0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 locked="0"/>
    </xf>
    <xf numFmtId="0" fontId="9" fillId="0" borderId="0" xfId="0" applyFont="1" applyBorder="1" applyAlignment="1" applyProtection="1">
      <alignment/>
      <protection locked="0"/>
    </xf>
    <xf numFmtId="49" fontId="12" fillId="0" borderId="0" xfId="70" applyNumberFormat="1" applyFont="1" applyBorder="1" applyAlignment="1" applyProtection="1">
      <alignment horizontal="center" vertical="center"/>
      <protection/>
    </xf>
    <xf numFmtId="0" fontId="12" fillId="0" borderId="0" xfId="70" applyFont="1" applyBorder="1" applyAlignment="1" applyProtection="1">
      <alignment horizontal="left" vertical="center" wrapText="1"/>
      <protection/>
    </xf>
    <xf numFmtId="176" fontId="12" fillId="0" borderId="0" xfId="70" applyNumberFormat="1" applyFont="1" applyBorder="1" applyAlignment="1" applyProtection="1">
      <alignment vertical="center"/>
      <protection/>
    </xf>
    <xf numFmtId="176" fontId="12" fillId="0" borderId="0" xfId="0" applyNumberFormat="1" applyFont="1" applyBorder="1" applyAlignment="1" applyProtection="1">
      <alignment/>
      <protection/>
    </xf>
    <xf numFmtId="49" fontId="13" fillId="0" borderId="12" xfId="70" applyNumberFormat="1" applyFont="1" applyBorder="1" applyProtection="1">
      <alignment/>
      <protection/>
    </xf>
    <xf numFmtId="0" fontId="10" fillId="0" borderId="12" xfId="70" applyFont="1" applyBorder="1" applyAlignment="1" applyProtection="1">
      <alignment horizontal="left" vertical="center" wrapText="1"/>
      <protection/>
    </xf>
    <xf numFmtId="176" fontId="10" fillId="0" borderId="12" xfId="0" applyNumberFormat="1" applyFont="1" applyBorder="1" applyAlignment="1" applyProtection="1">
      <alignment vertical="center"/>
      <protection/>
    </xf>
    <xf numFmtId="49" fontId="9" fillId="0" borderId="0" xfId="0" applyNumberFormat="1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/>
      <protection/>
    </xf>
    <xf numFmtId="49" fontId="9" fillId="0" borderId="0" xfId="70" applyNumberFormat="1" applyFont="1" applyBorder="1" applyProtection="1">
      <alignment/>
      <protection/>
    </xf>
    <xf numFmtId="0" fontId="9" fillId="0" borderId="0" xfId="70" applyFont="1" applyBorder="1" applyProtection="1">
      <alignment/>
      <protection locked="0"/>
    </xf>
    <xf numFmtId="49" fontId="9" fillId="0" borderId="0" xfId="70" applyNumberFormat="1" applyFont="1" applyProtection="1">
      <alignment/>
      <protection/>
    </xf>
    <xf numFmtId="0" fontId="9" fillId="0" borderId="0" xfId="70" applyFont="1" applyAlignment="1" applyProtection="1">
      <alignment horizontal="left" vertical="top" wrapText="1"/>
      <protection/>
    </xf>
    <xf numFmtId="0" fontId="9" fillId="0" borderId="0" xfId="70" applyFont="1" applyProtection="1">
      <alignment/>
      <protection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12" fillId="0" borderId="0" xfId="7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10" fillId="0" borderId="0" xfId="0" applyFont="1" applyFill="1" applyBorder="1" applyAlignment="1" applyProtection="1">
      <alignment horizontal="left" vertical="center"/>
      <protection locked="0"/>
    </xf>
    <xf numFmtId="4" fontId="8" fillId="0" borderId="0" xfId="0" applyNumberFormat="1" applyFont="1" applyFill="1" applyBorder="1" applyAlignment="1" applyProtection="1">
      <alignment horizontal="left" vertical="top"/>
      <protection/>
    </xf>
    <xf numFmtId="4" fontId="12" fillId="0" borderId="0" xfId="70" applyNumberFormat="1" applyFont="1" applyAlignment="1">
      <alignment horizontal="left" vertical="top" wrapText="1"/>
      <protection/>
    </xf>
    <xf numFmtId="4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0" fillId="0" borderId="0" xfId="0" applyFont="1" applyFill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center" vertical="center" wrapText="1"/>
      <protection locked="0"/>
    </xf>
    <xf numFmtId="4" fontId="10" fillId="0" borderId="0" xfId="0" applyNumberFormat="1" applyFont="1" applyFill="1" applyBorder="1" applyAlignment="1" applyProtection="1">
      <alignment horizontal="center" vertical="center"/>
      <protection locked="0"/>
    </xf>
    <xf numFmtId="177" fontId="12" fillId="0" borderId="0" xfId="0" applyNumberFormat="1" applyFont="1" applyFill="1" applyBorder="1" applyAlignment="1" applyProtection="1">
      <alignment horizontal="center" vertical="center"/>
      <protection locked="0"/>
    </xf>
    <xf numFmtId="0" fontId="10" fillId="0" borderId="0" xfId="7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left" vertical="top" wrapText="1"/>
    </xf>
    <xf numFmtId="0" fontId="62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2" fillId="0" borderId="0" xfId="70" applyFont="1" applyAlignment="1">
      <alignment horizontal="center" vertical="center"/>
      <protection/>
    </xf>
    <xf numFmtId="0" fontId="12" fillId="0" borderId="0" xfId="70" applyFont="1" applyAlignment="1">
      <alignment horizontal="left" vertical="top" wrapText="1"/>
      <protection/>
    </xf>
    <xf numFmtId="0" fontId="12" fillId="0" borderId="0" xfId="0" applyFont="1" applyAlignment="1">
      <alignment horizontal="left" vertical="top" wrapText="1"/>
    </xf>
    <xf numFmtId="49" fontId="12" fillId="0" borderId="0" xfId="0" applyNumberFormat="1" applyFont="1" applyAlignment="1">
      <alignment horizontal="left" vertical="top" wrapText="1"/>
    </xf>
    <xf numFmtId="4" fontId="12" fillId="0" borderId="0" xfId="0" applyNumberFormat="1" applyFont="1" applyAlignment="1">
      <alignment horizontal="right" vertical="center"/>
    </xf>
    <xf numFmtId="49" fontId="12" fillId="0" borderId="0" xfId="0" applyNumberFormat="1" applyFont="1" applyAlignment="1">
      <alignment horizontal="left" vertical="top"/>
    </xf>
    <xf numFmtId="4" fontId="19" fillId="0" borderId="0" xfId="0" applyNumberFormat="1" applyFont="1" applyAlignment="1">
      <alignment horizontal="center" vertical="center"/>
    </xf>
    <xf numFmtId="4" fontId="12" fillId="0" borderId="13" xfId="0" applyNumberFormat="1" applyFont="1" applyBorder="1" applyAlignment="1">
      <alignment horizontal="center" vertical="center"/>
    </xf>
    <xf numFmtId="4" fontId="12" fillId="0" borderId="13" xfId="0" applyNumberFormat="1" applyFont="1" applyBorder="1" applyAlignment="1">
      <alignment horizontal="right" vertical="center"/>
    </xf>
    <xf numFmtId="0" fontId="6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4" fontId="63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left" vertical="top"/>
    </xf>
    <xf numFmtId="176" fontId="10" fillId="0" borderId="0" xfId="0" applyNumberFormat="1" applyFont="1" applyAlignment="1">
      <alignment horizontal="center" vertical="center"/>
    </xf>
    <xf numFmtId="176" fontId="10" fillId="0" borderId="0" xfId="0" applyNumberFormat="1" applyFont="1" applyAlignment="1">
      <alignment horizontal="right" vertical="center"/>
    </xf>
    <xf numFmtId="176" fontId="12" fillId="0" borderId="0" xfId="0" applyNumberFormat="1" applyFont="1" applyAlignment="1">
      <alignment horizontal="center" vertical="center"/>
    </xf>
    <xf numFmtId="176" fontId="12" fillId="0" borderId="0" xfId="0" applyNumberFormat="1" applyFont="1" applyAlignment="1">
      <alignment horizontal="right" vertical="center"/>
    </xf>
    <xf numFmtId="4" fontId="6" fillId="0" borderId="0" xfId="0" applyNumberFormat="1" applyFont="1" applyAlignment="1">
      <alignment horizontal="center" vertical="center"/>
    </xf>
    <xf numFmtId="49" fontId="10" fillId="0" borderId="13" xfId="0" applyNumberFormat="1" applyFont="1" applyBorder="1" applyAlignment="1">
      <alignment horizontal="center" vertical="center"/>
    </xf>
    <xf numFmtId="39" fontId="10" fillId="0" borderId="13" xfId="0" applyNumberFormat="1" applyFont="1" applyBorder="1" applyAlignment="1">
      <alignment horizontal="left" vertical="center" wrapText="1"/>
    </xf>
    <xf numFmtId="39" fontId="10" fillId="0" borderId="13" xfId="0" applyNumberFormat="1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176" fontId="10" fillId="0" borderId="13" xfId="0" applyNumberFormat="1" applyFont="1" applyBorder="1" applyAlignment="1">
      <alignment horizontal="center" vertical="center" wrapText="1"/>
    </xf>
    <xf numFmtId="176" fontId="10" fillId="0" borderId="13" xfId="0" applyNumberFormat="1" applyFont="1" applyBorder="1" applyAlignment="1">
      <alignment horizontal="right" vertical="center"/>
    </xf>
    <xf numFmtId="0" fontId="14" fillId="0" borderId="0" xfId="0" applyFont="1" applyAlignment="1">
      <alignment horizontal="center" vertical="center" wrapText="1"/>
    </xf>
    <xf numFmtId="176" fontId="10" fillId="0" borderId="0" xfId="0" applyNumberFormat="1" applyFont="1" applyAlignment="1">
      <alignment horizontal="center" vertical="center" wrapText="1"/>
    </xf>
    <xf numFmtId="176" fontId="10" fillId="0" borderId="0" xfId="0" applyNumberFormat="1" applyFont="1" applyAlignment="1">
      <alignment horizontal="right" vertical="center" wrapText="1"/>
    </xf>
    <xf numFmtId="0" fontId="14" fillId="0" borderId="0" xfId="0" applyFont="1" applyAlignment="1">
      <alignment horizontal="center" vertical="center"/>
    </xf>
    <xf numFmtId="176" fontId="12" fillId="0" borderId="13" xfId="0" applyNumberFormat="1" applyFont="1" applyBorder="1" applyAlignment="1">
      <alignment horizontal="center" vertical="center"/>
    </xf>
    <xf numFmtId="176" fontId="12" fillId="0" borderId="13" xfId="0" applyNumberFormat="1" applyFont="1" applyBorder="1" applyAlignment="1">
      <alignment horizontal="right" vertical="center"/>
    </xf>
    <xf numFmtId="0" fontId="12" fillId="0" borderId="0" xfId="0" applyFont="1" applyAlignment="1">
      <alignment horizontal="left" vertical="top" wrapText="1"/>
    </xf>
    <xf numFmtId="4" fontId="12" fillId="0" borderId="0" xfId="0" applyNumberFormat="1" applyFont="1" applyAlignment="1">
      <alignment horizontal="center" vertical="center"/>
    </xf>
    <xf numFmtId="176" fontId="12" fillId="0" borderId="0" xfId="0" applyNumberFormat="1" applyFont="1" applyAlignment="1">
      <alignment horizontal="right" vertical="center"/>
    </xf>
    <xf numFmtId="0" fontId="12" fillId="0" borderId="0" xfId="0" applyFont="1" applyAlignment="1">
      <alignment horizontal="center" vertical="center"/>
    </xf>
    <xf numFmtId="176" fontId="12" fillId="0" borderId="0" xfId="0" applyNumberFormat="1" applyFont="1" applyAlignment="1">
      <alignment horizontal="center" vertical="center"/>
    </xf>
    <xf numFmtId="176" fontId="10" fillId="0" borderId="13" xfId="0" applyNumberFormat="1" applyFont="1" applyBorder="1" applyAlignment="1">
      <alignment horizontal="right" vertical="center" wrapText="1"/>
    </xf>
    <xf numFmtId="4" fontId="6" fillId="0" borderId="0" xfId="0" applyNumberFormat="1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176" fontId="12" fillId="0" borderId="0" xfId="0" applyNumberFormat="1" applyFont="1" applyAlignment="1">
      <alignment horizontal="center" vertical="center" wrapText="1"/>
    </xf>
    <xf numFmtId="176" fontId="12" fillId="0" borderId="0" xfId="0" applyNumberFormat="1" applyFont="1" applyAlignment="1">
      <alignment horizontal="right" vertical="center" wrapText="1"/>
    </xf>
    <xf numFmtId="49" fontId="6" fillId="0" borderId="0" xfId="0" applyNumberFormat="1" applyFont="1" applyAlignment="1">
      <alignment horizontal="left" vertical="top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vertical="center"/>
    </xf>
    <xf numFmtId="176" fontId="6" fillId="0" borderId="0" xfId="0" applyNumberFormat="1" applyFont="1" applyAlignment="1">
      <alignment horizontal="right" vertical="center"/>
    </xf>
    <xf numFmtId="4" fontId="14" fillId="0" borderId="0" xfId="0" applyNumberFormat="1" applyFont="1" applyAlignment="1">
      <alignment horizontal="center" vertical="center"/>
    </xf>
    <xf numFmtId="3" fontId="12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left" vertical="top"/>
    </xf>
    <xf numFmtId="0" fontId="14" fillId="0" borderId="0" xfId="0" applyFont="1" applyAlignment="1">
      <alignment horizontal="left" vertical="top" wrapText="1"/>
    </xf>
    <xf numFmtId="4" fontId="62" fillId="0" borderId="0" xfId="0" applyNumberFormat="1" applyFont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left" vertical="top" wrapText="1"/>
    </xf>
    <xf numFmtId="49" fontId="10" fillId="0" borderId="0" xfId="0" applyNumberFormat="1" applyFont="1" applyAlignment="1">
      <alignment horizontal="left" vertical="top" wrapText="1"/>
    </xf>
    <xf numFmtId="176" fontId="14" fillId="0" borderId="0" xfId="0" applyNumberFormat="1" applyFont="1" applyAlignment="1">
      <alignment horizontal="right" vertical="center"/>
    </xf>
    <xf numFmtId="176" fontId="14" fillId="0" borderId="0" xfId="0" applyNumberFormat="1" applyFont="1" applyAlignment="1">
      <alignment horizontal="right" vertical="center" wrapText="1"/>
    </xf>
    <xf numFmtId="49" fontId="14" fillId="0" borderId="0" xfId="70" applyNumberFormat="1" applyFont="1" applyAlignment="1">
      <alignment horizontal="left" vertical="top"/>
      <protection/>
    </xf>
    <xf numFmtId="0" fontId="6" fillId="0" borderId="0" xfId="70" applyFont="1" applyAlignment="1">
      <alignment horizontal="left" vertical="top" wrapText="1"/>
      <protection/>
    </xf>
    <xf numFmtId="4" fontId="63" fillId="0" borderId="0" xfId="70" applyNumberFormat="1" applyFont="1" applyAlignment="1">
      <alignment horizontal="center" vertical="center"/>
      <protection/>
    </xf>
    <xf numFmtId="0" fontId="6" fillId="0" borderId="0" xfId="70" applyFont="1" applyAlignment="1">
      <alignment horizontal="center" vertical="center"/>
      <protection/>
    </xf>
    <xf numFmtId="176" fontId="12" fillId="0" borderId="0" xfId="70" applyNumberFormat="1" applyFont="1" applyAlignment="1">
      <alignment horizontal="center" vertical="center"/>
      <protection/>
    </xf>
    <xf numFmtId="176" fontId="6" fillId="0" borderId="0" xfId="70" applyNumberFormat="1" applyFont="1" applyAlignment="1">
      <alignment horizontal="right" vertical="center"/>
      <protection/>
    </xf>
    <xf numFmtId="49" fontId="12" fillId="0" borderId="0" xfId="70" applyNumberFormat="1" applyFont="1" applyAlignment="1">
      <alignment horizontal="left" vertical="top"/>
      <protection/>
    </xf>
    <xf numFmtId="176" fontId="12" fillId="0" borderId="0" xfId="70" applyNumberFormat="1" applyFont="1" applyAlignment="1">
      <alignment horizontal="right" vertical="center"/>
      <protection/>
    </xf>
    <xf numFmtId="49" fontId="10" fillId="0" borderId="0" xfId="70" applyNumberFormat="1" applyFont="1" applyAlignment="1">
      <alignment horizontal="left" vertical="top"/>
      <protection/>
    </xf>
    <xf numFmtId="4" fontId="19" fillId="0" borderId="13" xfId="0" applyNumberFormat="1" applyFont="1" applyBorder="1" applyAlignment="1">
      <alignment horizontal="center" vertical="center"/>
    </xf>
    <xf numFmtId="0" fontId="10" fillId="0" borderId="0" xfId="70" applyFont="1" applyAlignment="1">
      <alignment horizontal="center" vertical="center"/>
      <protection/>
    </xf>
    <xf numFmtId="0" fontId="10" fillId="0" borderId="0" xfId="70" applyFont="1" applyAlignment="1">
      <alignment horizontal="left" vertical="top" wrapText="1"/>
      <protection/>
    </xf>
    <xf numFmtId="0" fontId="15" fillId="0" borderId="0" xfId="0" applyFont="1" applyAlignment="1" applyProtection="1">
      <alignment horizontal="center" vertical="center"/>
      <protection locked="0"/>
    </xf>
    <xf numFmtId="176" fontId="12" fillId="0" borderId="0" xfId="0" applyNumberFormat="1" applyFont="1" applyBorder="1" applyAlignment="1">
      <alignment horizontal="center" vertical="center"/>
    </xf>
    <xf numFmtId="176" fontId="12" fillId="0" borderId="0" xfId="0" applyNumberFormat="1" applyFont="1" applyBorder="1" applyAlignment="1">
      <alignment horizontal="right" vertical="center"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49" fontId="10" fillId="0" borderId="0" xfId="0" applyNumberFormat="1" applyFont="1" applyAlignment="1">
      <alignment horizontal="left" vertical="top"/>
    </xf>
    <xf numFmtId="49" fontId="12" fillId="0" borderId="0" xfId="0" applyNumberFormat="1" applyFont="1" applyAlignment="1">
      <alignment horizontal="left" vertical="top" wrapText="1"/>
    </xf>
    <xf numFmtId="0" fontId="14" fillId="0" borderId="0" xfId="0" applyFont="1" applyAlignment="1">
      <alignment horizontal="center" vertical="center" wrapText="1"/>
    </xf>
    <xf numFmtId="0" fontId="0" fillId="0" borderId="0" xfId="0" applyAlignment="1" applyProtection="1">
      <alignment/>
      <protection locked="0"/>
    </xf>
    <xf numFmtId="49" fontId="10" fillId="0" borderId="0" xfId="0" applyNumberFormat="1" applyFont="1" applyFill="1" applyAlignment="1">
      <alignment horizontal="left" vertical="top"/>
    </xf>
    <xf numFmtId="0" fontId="10" fillId="0" borderId="0" xfId="0" applyFont="1" applyFill="1" applyAlignment="1">
      <alignment horizontal="left" vertical="top" wrapText="1"/>
    </xf>
    <xf numFmtId="0" fontId="10" fillId="0" borderId="0" xfId="0" applyFont="1" applyFill="1" applyAlignment="1">
      <alignment horizontal="center" vertical="center"/>
    </xf>
    <xf numFmtId="176" fontId="10" fillId="0" borderId="0" xfId="0" applyNumberFormat="1" applyFont="1" applyFill="1" applyAlignment="1">
      <alignment horizontal="center" vertical="center"/>
    </xf>
    <xf numFmtId="176" fontId="10" fillId="0" borderId="0" xfId="0" applyNumberFormat="1" applyFont="1" applyFill="1" applyAlignment="1">
      <alignment horizontal="right" vertical="center"/>
    </xf>
    <xf numFmtId="176" fontId="10" fillId="0" borderId="13" xfId="0" applyNumberFormat="1" applyFont="1" applyFill="1" applyBorder="1" applyAlignment="1">
      <alignment horizontal="right" vertical="center" wrapText="1"/>
    </xf>
    <xf numFmtId="49" fontId="12" fillId="0" borderId="0" xfId="0" applyNumberFormat="1" applyFont="1" applyAlignment="1">
      <alignment horizontal="left" vertical="top"/>
    </xf>
    <xf numFmtId="3" fontId="12" fillId="0" borderId="0" xfId="0" applyNumberFormat="1" applyFont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49" fontId="12" fillId="0" borderId="0" xfId="0" applyNumberFormat="1" applyFont="1" applyAlignment="1">
      <alignment horizontal="left" vertical="top"/>
    </xf>
    <xf numFmtId="4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 applyProtection="1">
      <alignment/>
      <protection locked="0"/>
    </xf>
    <xf numFmtId="3" fontId="0" fillId="0" borderId="0" xfId="0" applyNumberFormat="1" applyAlignment="1">
      <alignment/>
    </xf>
    <xf numFmtId="176" fontId="10" fillId="0" borderId="0" xfId="0" applyNumberFormat="1" applyFont="1" applyBorder="1" applyAlignment="1">
      <alignment horizontal="right" vertical="center"/>
    </xf>
    <xf numFmtId="176" fontId="10" fillId="0" borderId="0" xfId="0" applyNumberFormat="1" applyFont="1" applyBorder="1" applyAlignment="1">
      <alignment horizontal="right" vertical="center" wrapText="1"/>
    </xf>
    <xf numFmtId="4" fontId="6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176" fontId="12" fillId="0" borderId="0" xfId="0" applyNumberFormat="1" applyFont="1" applyAlignment="1" applyProtection="1">
      <alignment horizontal="center"/>
      <protection locked="0"/>
    </xf>
    <xf numFmtId="176" fontId="12" fillId="0" borderId="0" xfId="0" applyNumberFormat="1" applyFont="1" applyAlignment="1">
      <alignment horizontal="right"/>
    </xf>
    <xf numFmtId="0" fontId="10" fillId="0" borderId="0" xfId="0" applyFont="1" applyAlignment="1" applyProtection="1">
      <alignment/>
      <protection locked="0"/>
    </xf>
    <xf numFmtId="0" fontId="12" fillId="0" borderId="0" xfId="0" applyFont="1" applyAlignment="1">
      <alignment horizontal="left" vertical="top"/>
    </xf>
    <xf numFmtId="0" fontId="10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horizontal="left" vertical="top" wrapText="1"/>
    </xf>
    <xf numFmtId="4" fontId="12" fillId="0" borderId="0" xfId="70" applyNumberFormat="1" applyFont="1" applyAlignment="1">
      <alignment horizontal="left" vertical="top" wrapText="1"/>
      <protection/>
    </xf>
    <xf numFmtId="4" fontId="12" fillId="0" borderId="13" xfId="0" applyNumberFormat="1" applyFont="1" applyBorder="1" applyAlignment="1" applyProtection="1">
      <alignment horizontal="center" vertical="center"/>
      <protection locked="0"/>
    </xf>
    <xf numFmtId="4" fontId="12" fillId="0" borderId="13" xfId="0" applyNumberFormat="1" applyFont="1" applyBorder="1" applyAlignment="1">
      <alignment horizontal="right" vertical="center"/>
    </xf>
    <xf numFmtId="4" fontId="12" fillId="0" borderId="0" xfId="0" applyNumberFormat="1" applyFont="1" applyAlignment="1" applyProtection="1">
      <alignment horizontal="center" vertical="center"/>
      <protection locked="0"/>
    </xf>
    <xf numFmtId="4" fontId="12" fillId="0" borderId="0" xfId="0" applyNumberFormat="1" applyFont="1" applyAlignment="1">
      <alignment horizontal="right" vertical="center"/>
    </xf>
    <xf numFmtId="4" fontId="19" fillId="0" borderId="0" xfId="0" applyNumberFormat="1" applyFont="1" applyAlignment="1" applyProtection="1">
      <alignment horizontal="center" vertical="center"/>
      <protection locked="0"/>
    </xf>
    <xf numFmtId="4" fontId="19" fillId="0" borderId="13" xfId="0" applyNumberFormat="1" applyFont="1" applyBorder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176" fontId="10" fillId="0" borderId="13" xfId="0" applyNumberFormat="1" applyFont="1" applyBorder="1" applyAlignment="1">
      <alignment horizontal="right" vertical="center" wrapText="1"/>
    </xf>
    <xf numFmtId="0" fontId="16" fillId="0" borderId="0" xfId="0" applyFont="1" applyAlignment="1">
      <alignment horizontal="left" vertical="top"/>
    </xf>
    <xf numFmtId="4" fontId="21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176" fontId="16" fillId="0" borderId="0" xfId="0" applyNumberFormat="1" applyFont="1" applyAlignment="1" applyProtection="1">
      <alignment horizontal="center"/>
      <protection locked="0"/>
    </xf>
    <xf numFmtId="176" fontId="16" fillId="0" borderId="0" xfId="0" applyNumberFormat="1" applyFont="1" applyAlignment="1">
      <alignment horizontal="right"/>
    </xf>
    <xf numFmtId="0" fontId="22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4" fontId="14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176" fontId="10" fillId="0" borderId="0" xfId="0" applyNumberFormat="1" applyFont="1" applyAlignment="1">
      <alignment horizontal="right" vertical="center" wrapText="1"/>
    </xf>
    <xf numFmtId="176" fontId="10" fillId="0" borderId="0" xfId="0" applyNumberFormat="1" applyFont="1" applyAlignment="1" applyProtection="1">
      <alignment horizontal="center" vertical="center" wrapText="1"/>
      <protection locked="0"/>
    </xf>
    <xf numFmtId="4" fontId="10" fillId="0" borderId="0" xfId="0" applyNumberFormat="1" applyFont="1" applyAlignment="1" applyProtection="1">
      <alignment horizontal="center" vertical="center"/>
      <protection locked="0"/>
    </xf>
    <xf numFmtId="49" fontId="12" fillId="0" borderId="0" xfId="0" applyNumberFormat="1" applyFont="1" applyAlignment="1">
      <alignment horizontal="left" vertical="top" wrapText="1"/>
    </xf>
    <xf numFmtId="4" fontId="6" fillId="0" borderId="0" xfId="0" applyNumberFormat="1" applyFont="1" applyAlignment="1">
      <alignment horizontal="center" vertical="center"/>
    </xf>
    <xf numFmtId="4" fontId="10" fillId="0" borderId="0" xfId="70" applyNumberFormat="1" applyFont="1" applyAlignment="1">
      <alignment horizontal="left" vertical="top" wrapText="1"/>
      <protection/>
    </xf>
    <xf numFmtId="0" fontId="12" fillId="0" borderId="0" xfId="70" applyFont="1" applyAlignment="1">
      <alignment horizontal="center" vertical="center"/>
      <protection/>
    </xf>
    <xf numFmtId="176" fontId="12" fillId="0" borderId="13" xfId="0" applyNumberFormat="1" applyFont="1" applyBorder="1" applyAlignment="1">
      <alignment horizontal="center" vertical="center"/>
    </xf>
    <xf numFmtId="176" fontId="12" fillId="0" borderId="13" xfId="0" applyNumberFormat="1" applyFont="1" applyBorder="1" applyAlignment="1">
      <alignment horizontal="right" vertical="center"/>
    </xf>
    <xf numFmtId="49" fontId="12" fillId="0" borderId="0" xfId="70" applyNumberFormat="1" applyFont="1" applyAlignment="1">
      <alignment horizontal="left" vertical="top"/>
      <protection/>
    </xf>
    <xf numFmtId="0" fontId="12" fillId="0" borderId="0" xfId="70" applyFont="1" applyAlignment="1">
      <alignment horizontal="left" vertical="top" wrapText="1"/>
      <protection/>
    </xf>
    <xf numFmtId="4" fontId="6" fillId="0" borderId="0" xfId="70" applyNumberFormat="1" applyFont="1" applyAlignment="1">
      <alignment horizontal="center" vertical="center"/>
      <protection/>
    </xf>
    <xf numFmtId="176" fontId="12" fillId="0" borderId="0" xfId="70" applyNumberFormat="1" applyFont="1" applyAlignment="1">
      <alignment horizontal="center" vertical="center"/>
      <protection/>
    </xf>
    <xf numFmtId="176" fontId="12" fillId="0" borderId="0" xfId="70" applyNumberFormat="1" applyFont="1" applyAlignment="1">
      <alignment horizontal="right" vertical="center"/>
      <protection/>
    </xf>
    <xf numFmtId="176" fontId="12" fillId="0" borderId="14" xfId="0" applyNumberFormat="1" applyFont="1" applyBorder="1" applyAlignment="1">
      <alignment horizontal="center" vertical="center"/>
    </xf>
    <xf numFmtId="176" fontId="12" fillId="0" borderId="15" xfId="0" applyNumberFormat="1" applyFont="1" applyBorder="1" applyAlignment="1">
      <alignment horizontal="right" vertical="center"/>
    </xf>
    <xf numFmtId="4" fontId="12" fillId="0" borderId="0" xfId="0" applyNumberFormat="1" applyFont="1" applyBorder="1" applyAlignment="1">
      <alignment horizontal="center" vertical="center"/>
    </xf>
    <xf numFmtId="4" fontId="12" fillId="0" borderId="0" xfId="0" applyNumberFormat="1" applyFont="1" applyBorder="1" applyAlignment="1">
      <alignment horizontal="right" vertical="center"/>
    </xf>
    <xf numFmtId="175" fontId="12" fillId="0" borderId="0" xfId="0" applyNumberFormat="1" applyFont="1" applyAlignment="1">
      <alignment horizontal="center" vertical="center"/>
    </xf>
    <xf numFmtId="175" fontId="12" fillId="0" borderId="0" xfId="0" applyNumberFormat="1" applyFont="1" applyAlignment="1">
      <alignment horizontal="right" vertical="center"/>
    </xf>
    <xf numFmtId="0" fontId="6" fillId="0" borderId="0" xfId="0" applyFont="1" applyAlignment="1">
      <alignment/>
    </xf>
    <xf numFmtId="49" fontId="24" fillId="0" borderId="12" xfId="70" applyNumberFormat="1" applyFont="1" applyBorder="1">
      <alignment/>
      <protection/>
    </xf>
    <xf numFmtId="0" fontId="10" fillId="0" borderId="12" xfId="70" applyFont="1" applyBorder="1" applyAlignment="1">
      <alignment horizontal="left" vertical="center" wrapText="1"/>
      <protection/>
    </xf>
    <xf numFmtId="176" fontId="10" fillId="0" borderId="12" xfId="0" applyNumberFormat="1" applyFont="1" applyBorder="1" applyAlignment="1">
      <alignment vertical="center"/>
    </xf>
    <xf numFmtId="0" fontId="11" fillId="0" borderId="0" xfId="0" applyFont="1" applyAlignment="1" applyProtection="1">
      <alignment/>
      <protection locked="0"/>
    </xf>
    <xf numFmtId="49" fontId="13" fillId="0" borderId="12" xfId="70" applyNumberFormat="1" applyFont="1" applyBorder="1">
      <alignment/>
      <protection/>
    </xf>
    <xf numFmtId="0" fontId="10" fillId="0" borderId="12" xfId="70" applyFont="1" applyBorder="1" applyAlignment="1">
      <alignment horizontal="left" vertical="center" wrapText="1"/>
      <protection/>
    </xf>
    <xf numFmtId="176" fontId="10" fillId="0" borderId="12" xfId="0" applyNumberFormat="1" applyFont="1" applyBorder="1" applyAlignment="1">
      <alignment vertical="center"/>
    </xf>
    <xf numFmtId="176" fontId="10" fillId="0" borderId="0" xfId="0" applyNumberFormat="1" applyFont="1" applyBorder="1" applyAlignment="1">
      <alignment horizontal="right" vertical="center" wrapText="1"/>
    </xf>
  </cellXfs>
  <cellStyles count="93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Comma0" xfId="33"/>
    <cellStyle name="Currency0" xfId="34"/>
    <cellStyle name="Date" xfId="35"/>
    <cellStyle name="Dobro" xfId="36"/>
    <cellStyle name="Euro" xfId="37"/>
    <cellStyle name="Fixed" xfId="38"/>
    <cellStyle name="Hyperlink" xfId="39"/>
    <cellStyle name="Izhod" xfId="40"/>
    <cellStyle name="Naslov" xfId="41"/>
    <cellStyle name="Naslov 1" xfId="42"/>
    <cellStyle name="Naslov 2" xfId="43"/>
    <cellStyle name="Naslov 3" xfId="44"/>
    <cellStyle name="Naslov 4" xfId="45"/>
    <cellStyle name="Navadno 10" xfId="46"/>
    <cellStyle name="Navadno 10 2 4" xfId="47"/>
    <cellStyle name="Navadno 100" xfId="48"/>
    <cellStyle name="Navadno 11" xfId="49"/>
    <cellStyle name="Navadno 11 10" xfId="50"/>
    <cellStyle name="Navadno 16 2" xfId="51"/>
    <cellStyle name="Navadno 2" xfId="52"/>
    <cellStyle name="Navadno 2 2 15" xfId="53"/>
    <cellStyle name="Navadno 2 2 2" xfId="54"/>
    <cellStyle name="Navadno 2 62" xfId="55"/>
    <cellStyle name="Navadno 3" xfId="56"/>
    <cellStyle name="Navadno 3 2" xfId="57"/>
    <cellStyle name="Navadno 4" xfId="58"/>
    <cellStyle name="Navadno 5" xfId="59"/>
    <cellStyle name="Navadno 59" xfId="60"/>
    <cellStyle name="Navadno 6" xfId="61"/>
    <cellStyle name="Navadno 63" xfId="62"/>
    <cellStyle name="Navadno 7" xfId="63"/>
    <cellStyle name="Navadno 9" xfId="64"/>
    <cellStyle name="Navadno 90" xfId="65"/>
    <cellStyle name="Nevtralno" xfId="66"/>
    <cellStyle name="Normal 2" xfId="67"/>
    <cellStyle name="Normal 4" xfId="68"/>
    <cellStyle name="Normal 5" xfId="69"/>
    <cellStyle name="Normal_I-BREZOV" xfId="70"/>
    <cellStyle name="Followed Hyperlink" xfId="71"/>
    <cellStyle name="Percent" xfId="72"/>
    <cellStyle name="opis" xfId="73"/>
    <cellStyle name="Opomba" xfId="74"/>
    <cellStyle name="Opozorilo" xfId="75"/>
    <cellStyle name="Pojasnjevalno besedilo" xfId="76"/>
    <cellStyle name="Pojasnjevalno besedilo 2" xfId="77"/>
    <cellStyle name="Popis Evo" xfId="78"/>
    <cellStyle name="Poudarek1" xfId="79"/>
    <cellStyle name="Poudarek2" xfId="80"/>
    <cellStyle name="Poudarek3" xfId="81"/>
    <cellStyle name="Poudarek4" xfId="82"/>
    <cellStyle name="Poudarek5" xfId="83"/>
    <cellStyle name="Poudarek6" xfId="84"/>
    <cellStyle name="Povezana celica" xfId="85"/>
    <cellStyle name="Preveri celico" xfId="86"/>
    <cellStyle name="Računanje" xfId="87"/>
    <cellStyle name="Slabo" xfId="88"/>
    <cellStyle name="TableStyleLight1 2" xfId="89"/>
    <cellStyle name="Currency" xfId="90"/>
    <cellStyle name="Currency [0]" xfId="91"/>
    <cellStyle name="Valuta 15" xfId="92"/>
    <cellStyle name="Valuta 19" xfId="93"/>
    <cellStyle name="Valuta 2" xfId="94"/>
    <cellStyle name="Valuta 345" xfId="95"/>
    <cellStyle name="Comma" xfId="96"/>
    <cellStyle name="Comma [0]" xfId="97"/>
    <cellStyle name="Vejica 15" xfId="98"/>
    <cellStyle name="Vejica 17" xfId="99"/>
    <cellStyle name="Vejica 2" xfId="100"/>
    <cellStyle name="Vejica 2 2" xfId="101"/>
    <cellStyle name="Vejica 2 2 3 2" xfId="102"/>
    <cellStyle name="Vejica 3" xfId="103"/>
    <cellStyle name="Vejica 47" xfId="104"/>
    <cellStyle name="Vnos" xfId="105"/>
    <cellStyle name="Vsota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7D1D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9"/>
  <sheetViews>
    <sheetView tabSelected="1" view="pageBreakPreview" zoomScaleSheetLayoutView="100" zoomScalePageLayoutView="0" workbookViewId="0" topLeftCell="A1">
      <selection activeCell="H10" sqref="H10"/>
    </sheetView>
  </sheetViews>
  <sheetFormatPr defaultColWidth="9.00390625" defaultRowHeight="12.75"/>
  <cols>
    <col min="1" max="1" width="6.00390625" style="2" customWidth="1"/>
    <col min="2" max="2" width="48.375" style="3" bestFit="1" customWidth="1"/>
    <col min="3" max="3" width="24.00390625" style="4" customWidth="1"/>
    <col min="4" max="6" width="10.125" style="5" customWidth="1"/>
    <col min="7" max="16384" width="9.00390625" style="5" customWidth="1"/>
  </cols>
  <sheetData>
    <row r="1" spans="1:3" ht="15.75">
      <c r="A1" s="1"/>
      <c r="B1" s="41" t="s">
        <v>104</v>
      </c>
      <c r="C1" s="6"/>
    </row>
    <row r="2" spans="1:3" ht="11.25">
      <c r="A2" s="7"/>
      <c r="B2" s="8"/>
      <c r="C2" s="6"/>
    </row>
    <row r="3" spans="1:3" s="12" customFormat="1" ht="19.5" customHeight="1">
      <c r="A3" s="9" t="s">
        <v>11</v>
      </c>
      <c r="B3" s="10" t="s">
        <v>12</v>
      </c>
      <c r="C3" s="11" t="s">
        <v>13</v>
      </c>
    </row>
    <row r="4" spans="1:4" s="17" customFormat="1" ht="15.75" customHeight="1">
      <c r="A4" s="13"/>
      <c r="B4" s="14"/>
      <c r="C4" s="15"/>
      <c r="D4" s="16"/>
    </row>
    <row r="5" spans="1:3" s="17" customFormat="1" ht="15.75" customHeight="1">
      <c r="A5" s="18" t="s">
        <v>1</v>
      </c>
      <c r="B5" s="19" t="s">
        <v>14</v>
      </c>
      <c r="C5" s="20">
        <f>'TRIM STEZA'!F48</f>
        <v>0</v>
      </c>
    </row>
    <row r="6" spans="1:3" s="17" customFormat="1" ht="15.75" customHeight="1">
      <c r="A6" s="18" t="s">
        <v>2</v>
      </c>
      <c r="B6" s="19" t="s">
        <v>0</v>
      </c>
      <c r="C6" s="20">
        <f>'TRIM STEZA'!F120</f>
        <v>0</v>
      </c>
    </row>
    <row r="7" spans="1:3" s="17" customFormat="1" ht="15.75" customHeight="1">
      <c r="A7" s="18" t="s">
        <v>3</v>
      </c>
      <c r="B7" s="19" t="s">
        <v>117</v>
      </c>
      <c r="C7" s="20">
        <f>'TRIM STEZA'!F183</f>
        <v>0</v>
      </c>
    </row>
    <row r="8" spans="1:3" s="17" customFormat="1" ht="15.75" customHeight="1">
      <c r="A8" s="18" t="s">
        <v>4</v>
      </c>
      <c r="B8" s="19" t="s">
        <v>15</v>
      </c>
      <c r="C8" s="20">
        <f>'TRIM STEZA'!F193</f>
        <v>0</v>
      </c>
    </row>
    <row r="9" spans="1:3" s="17" customFormat="1" ht="15.75" customHeight="1">
      <c r="A9" s="18" t="s">
        <v>5</v>
      </c>
      <c r="B9" s="19" t="s">
        <v>16</v>
      </c>
      <c r="C9" s="20">
        <f>'TRIM STEZA'!F217</f>
        <v>0</v>
      </c>
    </row>
    <row r="10" spans="1:3" s="17" customFormat="1" ht="15.75" customHeight="1">
      <c r="A10" s="18" t="s">
        <v>6</v>
      </c>
      <c r="B10" s="19" t="s">
        <v>197</v>
      </c>
      <c r="C10" s="20">
        <f>'TRIM STEZA'!F239</f>
        <v>0</v>
      </c>
    </row>
    <row r="11" spans="1:3" s="17" customFormat="1" ht="15.75" customHeight="1">
      <c r="A11" s="18" t="s">
        <v>190</v>
      </c>
      <c r="B11" s="19" t="s">
        <v>17</v>
      </c>
      <c r="C11" s="20">
        <f>'TRIM STEZA'!F251</f>
        <v>0</v>
      </c>
    </row>
    <row r="12" spans="1:3" s="17" customFormat="1" ht="15.75" customHeight="1">
      <c r="A12" s="18"/>
      <c r="B12" s="19"/>
      <c r="C12" s="21"/>
    </row>
    <row r="13" spans="1:3" s="17" customFormat="1" ht="15.75" customHeight="1">
      <c r="A13" s="22"/>
      <c r="B13" s="23" t="s">
        <v>18</v>
      </c>
      <c r="C13" s="24">
        <f>SUM(C5:C11)</f>
        <v>0</v>
      </c>
    </row>
    <row r="14" spans="1:3" s="200" customFormat="1" ht="15.75" customHeight="1">
      <c r="A14" s="197"/>
      <c r="B14" s="198" t="s">
        <v>173</v>
      </c>
      <c r="C14" s="199">
        <f>C13*0.22</f>
        <v>0</v>
      </c>
    </row>
    <row r="15" spans="1:3" s="16" customFormat="1" ht="15.75" customHeight="1">
      <c r="A15" s="201"/>
      <c r="B15" s="202" t="s">
        <v>174</v>
      </c>
      <c r="C15" s="203">
        <f>SUM(C13:C14)</f>
        <v>0</v>
      </c>
    </row>
    <row r="16" spans="1:3" s="17" customFormat="1" ht="11.25">
      <c r="A16" s="25"/>
      <c r="B16" s="26"/>
      <c r="C16" s="27"/>
    </row>
    <row r="17" spans="1:3" s="17" customFormat="1" ht="11.25">
      <c r="A17" s="25"/>
      <c r="B17" s="26"/>
      <c r="C17" s="27"/>
    </row>
    <row r="18" spans="1:3" s="17" customFormat="1" ht="11.25">
      <c r="A18" s="25"/>
      <c r="B18" s="26"/>
      <c r="C18" s="27"/>
    </row>
    <row r="19" spans="1:3" s="17" customFormat="1" ht="11.25">
      <c r="A19" s="25"/>
      <c r="B19" s="26"/>
      <c r="C19" s="27"/>
    </row>
    <row r="20" spans="1:3" s="17" customFormat="1" ht="11.25">
      <c r="A20" s="25"/>
      <c r="B20" s="26"/>
      <c r="C20" s="27"/>
    </row>
    <row r="21" spans="1:3" s="17" customFormat="1" ht="11.25">
      <c r="A21" s="25"/>
      <c r="B21" s="26"/>
      <c r="C21" s="27"/>
    </row>
    <row r="22" spans="1:3" s="17" customFormat="1" ht="11.25">
      <c r="A22" s="25"/>
      <c r="B22" s="26"/>
      <c r="C22" s="27"/>
    </row>
    <row r="23" spans="1:3" s="29" customFormat="1" ht="11.25">
      <c r="A23" s="28"/>
      <c r="B23" s="8"/>
      <c r="C23" s="6"/>
    </row>
    <row r="24" spans="1:3" s="29" customFormat="1" ht="11.25">
      <c r="A24" s="28"/>
      <c r="B24" s="8"/>
      <c r="C24" s="6"/>
    </row>
    <row r="25" spans="1:3" s="29" customFormat="1" ht="11.25">
      <c r="A25" s="28"/>
      <c r="B25" s="8"/>
      <c r="C25" s="6"/>
    </row>
    <row r="26" spans="1:3" s="29" customFormat="1" ht="11.25">
      <c r="A26" s="28"/>
      <c r="B26" s="8"/>
      <c r="C26" s="6"/>
    </row>
    <row r="27" spans="1:3" s="29" customFormat="1" ht="11.25">
      <c r="A27" s="28"/>
      <c r="B27" s="8"/>
      <c r="C27" s="6"/>
    </row>
    <row r="28" spans="1:3" s="29" customFormat="1" ht="11.25">
      <c r="A28" s="28"/>
      <c r="B28" s="8"/>
      <c r="C28" s="6"/>
    </row>
    <row r="29" spans="1:3" s="29" customFormat="1" ht="11.25">
      <c r="A29" s="28"/>
      <c r="B29" s="8"/>
      <c r="C29" s="6"/>
    </row>
    <row r="30" spans="1:3" s="29" customFormat="1" ht="11.25">
      <c r="A30" s="28"/>
      <c r="B30" s="8"/>
      <c r="C30" s="6"/>
    </row>
    <row r="31" spans="1:3" s="29" customFormat="1" ht="11.25">
      <c r="A31" s="28"/>
      <c r="B31" s="8"/>
      <c r="C31" s="6"/>
    </row>
    <row r="32" spans="1:3" s="29" customFormat="1" ht="11.25">
      <c r="A32" s="28"/>
      <c r="B32" s="8"/>
      <c r="C32" s="6"/>
    </row>
    <row r="33" spans="1:3" s="29" customFormat="1" ht="11.25">
      <c r="A33" s="28"/>
      <c r="B33" s="8"/>
      <c r="C33" s="6"/>
    </row>
    <row r="34" spans="1:3" s="29" customFormat="1" ht="11.25">
      <c r="A34" s="28"/>
      <c r="B34" s="8"/>
      <c r="C34" s="6"/>
    </row>
    <row r="35" spans="1:3" s="29" customFormat="1" ht="11.25">
      <c r="A35" s="28"/>
      <c r="B35" s="8"/>
      <c r="C35" s="6"/>
    </row>
    <row r="36" spans="1:4" ht="11.25">
      <c r="A36" s="28"/>
      <c r="B36" s="8"/>
      <c r="C36" s="6"/>
      <c r="D36" s="29"/>
    </row>
    <row r="37" spans="1:3" ht="11.25">
      <c r="A37" s="30"/>
      <c r="B37" s="31"/>
      <c r="C37" s="32"/>
    </row>
    <row r="38" spans="1:3" ht="11.25">
      <c r="A38" s="30"/>
      <c r="B38" s="31"/>
      <c r="C38" s="32"/>
    </row>
    <row r="39" spans="1:3" ht="11.25">
      <c r="A39" s="30"/>
      <c r="B39" s="31"/>
      <c r="C39" s="32"/>
    </row>
    <row r="40" spans="1:3" ht="11.25">
      <c r="A40" s="30"/>
      <c r="B40" s="31"/>
      <c r="C40" s="32"/>
    </row>
    <row r="41" spans="1:3" ht="11.25">
      <c r="A41" s="30"/>
      <c r="B41" s="31"/>
      <c r="C41" s="32"/>
    </row>
    <row r="42" spans="1:3" ht="11.25">
      <c r="A42" s="30"/>
      <c r="B42" s="31"/>
      <c r="C42" s="32"/>
    </row>
    <row r="43" spans="1:3" ht="11.25">
      <c r="A43" s="30"/>
      <c r="B43" s="31"/>
      <c r="C43" s="32"/>
    </row>
    <row r="44" spans="1:3" ht="11.25">
      <c r="A44" s="30"/>
      <c r="B44" s="31"/>
      <c r="C44" s="32"/>
    </row>
    <row r="45" spans="1:3" ht="11.25">
      <c r="A45" s="30"/>
      <c r="B45" s="31"/>
      <c r="C45" s="32"/>
    </row>
    <row r="46" spans="1:3" ht="11.25">
      <c r="A46" s="30"/>
      <c r="B46" s="31"/>
      <c r="C46" s="32"/>
    </row>
    <row r="47" spans="1:3" ht="11.25">
      <c r="A47" s="30"/>
      <c r="B47" s="31"/>
      <c r="C47" s="32"/>
    </row>
    <row r="48" spans="1:3" ht="11.25">
      <c r="A48" s="30"/>
      <c r="B48" s="31"/>
      <c r="C48" s="32"/>
    </row>
    <row r="49" spans="1:3" ht="11.25">
      <c r="A49" s="30"/>
      <c r="B49" s="31"/>
      <c r="C49" s="32"/>
    </row>
    <row r="50" spans="1:3" ht="11.25">
      <c r="A50" s="30"/>
      <c r="B50" s="31"/>
      <c r="C50" s="32"/>
    </row>
    <row r="51" spans="1:3" ht="11.25">
      <c r="A51" s="30"/>
      <c r="B51" s="31"/>
      <c r="C51" s="32"/>
    </row>
    <row r="52" spans="1:3" ht="11.25">
      <c r="A52" s="30"/>
      <c r="B52" s="31"/>
      <c r="C52" s="32"/>
    </row>
    <row r="53" spans="1:3" ht="11.25">
      <c r="A53" s="30"/>
      <c r="B53" s="31"/>
      <c r="C53" s="32"/>
    </row>
    <row r="54" spans="1:3" ht="11.25">
      <c r="A54" s="30"/>
      <c r="B54" s="31"/>
      <c r="C54" s="32"/>
    </row>
    <row r="55" spans="1:3" ht="11.25">
      <c r="A55" s="30"/>
      <c r="B55" s="31"/>
      <c r="C55" s="32"/>
    </row>
    <row r="56" spans="1:3" ht="11.25">
      <c r="A56" s="30"/>
      <c r="B56" s="31"/>
      <c r="C56" s="32"/>
    </row>
    <row r="57" spans="1:3" ht="11.25">
      <c r="A57" s="30"/>
      <c r="B57" s="31"/>
      <c r="C57" s="32"/>
    </row>
    <row r="58" spans="1:3" ht="11.25">
      <c r="A58" s="30"/>
      <c r="B58" s="31"/>
      <c r="C58" s="32"/>
    </row>
    <row r="59" spans="1:3" ht="11.25">
      <c r="A59" s="30"/>
      <c r="B59" s="31"/>
      <c r="C59" s="32"/>
    </row>
    <row r="60" spans="1:3" ht="11.25">
      <c r="A60" s="30"/>
      <c r="B60" s="31"/>
      <c r="C60" s="32"/>
    </row>
    <row r="61" spans="1:3" ht="11.25">
      <c r="A61" s="30"/>
      <c r="B61" s="31"/>
      <c r="C61" s="32"/>
    </row>
    <row r="62" spans="1:3" ht="11.25">
      <c r="A62" s="30"/>
      <c r="B62" s="31"/>
      <c r="C62" s="32"/>
    </row>
    <row r="63" spans="1:3" ht="11.25">
      <c r="A63" s="30"/>
      <c r="B63" s="31"/>
      <c r="C63" s="32"/>
    </row>
    <row r="64" spans="1:3" ht="11.25">
      <c r="A64" s="30"/>
      <c r="B64" s="31"/>
      <c r="C64" s="32"/>
    </row>
    <row r="65" spans="1:3" ht="11.25">
      <c r="A65" s="30"/>
      <c r="B65" s="31"/>
      <c r="C65" s="32"/>
    </row>
    <row r="66" spans="1:3" ht="11.25">
      <c r="A66" s="30"/>
      <c r="B66" s="31"/>
      <c r="C66" s="32"/>
    </row>
    <row r="67" spans="1:3" ht="11.25">
      <c r="A67" s="30"/>
      <c r="B67" s="31"/>
      <c r="C67" s="32"/>
    </row>
    <row r="68" spans="1:3" ht="11.25">
      <c r="A68" s="30"/>
      <c r="B68" s="31"/>
      <c r="C68" s="32"/>
    </row>
    <row r="69" spans="1:3" ht="11.25">
      <c r="A69" s="30"/>
      <c r="B69" s="31"/>
      <c r="C69" s="32"/>
    </row>
  </sheetData>
  <sheetProtection selectLockedCells="1" selectUnlockedCells="1"/>
  <printOptions/>
  <pageMargins left="0.984251968503937" right="0.1968503937007874" top="0.5905511811023623" bottom="0.5905511811023623" header="0.31496062992125984" footer="0.31496062992125984"/>
  <pageSetup fitToHeight="1" fitToWidth="1" horizontalDpi="600" verticalDpi="600" orientation="portrait" paperSize="9" r:id="rId1"/>
  <headerFooter alignWithMargins="0">
    <oddFooter>&amp;Lpopis del&amp;CStran &amp;P od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272"/>
  <sheetViews>
    <sheetView view="pageBreakPreview" zoomScaleSheetLayoutView="100" zoomScalePageLayoutView="0" workbookViewId="0" topLeftCell="A236">
      <selection activeCell="F217" sqref="F217"/>
    </sheetView>
  </sheetViews>
  <sheetFormatPr defaultColWidth="9.00390625" defaultRowHeight="12.75"/>
  <cols>
    <col min="1" max="1" width="7.25390625" style="115" customWidth="1"/>
    <col min="2" max="2" width="39.375" style="56" customWidth="1"/>
    <col min="3" max="3" width="7.875" style="55" bestFit="1" customWidth="1"/>
    <col min="4" max="4" width="6.125" style="55" customWidth="1"/>
    <col min="5" max="5" width="13.125" style="113" customWidth="1"/>
    <col min="6" max="6" width="15.625" style="116" customWidth="1"/>
    <col min="7" max="7" width="10.125" style="51" customWidth="1"/>
    <col min="8" max="13" width="8.875" style="37" hidden="1" customWidth="1"/>
    <col min="14" max="254" width="9.00390625" style="37" customWidth="1"/>
    <col min="255" max="16384" width="9.00390625" style="34" customWidth="1"/>
  </cols>
  <sheetData>
    <row r="1" spans="1:256" s="40" customFormat="1" ht="25.5">
      <c r="A1" s="73" t="s">
        <v>11</v>
      </c>
      <c r="B1" s="74" t="s">
        <v>12</v>
      </c>
      <c r="C1" s="75" t="s">
        <v>19</v>
      </c>
      <c r="D1" s="76" t="s">
        <v>8</v>
      </c>
      <c r="E1" s="77" t="s">
        <v>20</v>
      </c>
      <c r="F1" s="78" t="s">
        <v>13</v>
      </c>
      <c r="IU1" s="34"/>
      <c r="IV1" s="34"/>
    </row>
    <row r="2" spans="1:256" s="35" customFormat="1" ht="12.75">
      <c r="A2" s="60"/>
      <c r="B2" s="57"/>
      <c r="C2" s="44"/>
      <c r="D2" s="44"/>
      <c r="E2" s="70"/>
      <c r="F2" s="71"/>
      <c r="G2" s="33"/>
      <c r="IU2" s="34"/>
      <c r="IV2" s="34"/>
    </row>
    <row r="3" spans="1:256" s="36" customFormat="1" ht="12.75">
      <c r="A3" s="67" t="s">
        <v>1</v>
      </c>
      <c r="B3" s="52" t="s">
        <v>14</v>
      </c>
      <c r="C3" s="79"/>
      <c r="D3" s="54"/>
      <c r="E3" s="80"/>
      <c r="F3" s="81"/>
      <c r="IU3" s="34"/>
      <c r="IV3" s="34"/>
    </row>
    <row r="4" spans="1:256" s="33" customFormat="1" ht="12.75">
      <c r="A4" s="60"/>
      <c r="B4" s="52"/>
      <c r="C4" s="82"/>
      <c r="D4" s="65"/>
      <c r="E4" s="68"/>
      <c r="F4" s="69"/>
      <c r="IU4" s="34"/>
      <c r="IV4" s="34"/>
    </row>
    <row r="5" spans="1:256" s="33" customFormat="1" ht="12.75">
      <c r="A5" s="67" t="s">
        <v>21</v>
      </c>
      <c r="B5" s="52" t="s">
        <v>22</v>
      </c>
      <c r="C5" s="82"/>
      <c r="D5" s="65"/>
      <c r="E5" s="68"/>
      <c r="F5" s="69"/>
      <c r="IU5" s="34"/>
      <c r="IV5" s="34"/>
    </row>
    <row r="6" spans="1:256" s="35" customFormat="1" ht="12.75">
      <c r="A6" s="60"/>
      <c r="B6" s="57"/>
      <c r="C6" s="44"/>
      <c r="D6" s="44"/>
      <c r="E6" s="70"/>
      <c r="F6" s="71"/>
      <c r="G6" s="33"/>
      <c r="IU6" s="34"/>
      <c r="IV6" s="34"/>
    </row>
    <row r="7" spans="1:256" s="35" customFormat="1" ht="25.5">
      <c r="A7" s="60" t="s">
        <v>23</v>
      </c>
      <c r="B7" s="57" t="s">
        <v>172</v>
      </c>
      <c r="C7" s="43"/>
      <c r="D7" s="44"/>
      <c r="E7" s="70"/>
      <c r="F7" s="71"/>
      <c r="G7" s="33"/>
      <c r="IU7" s="34"/>
      <c r="IV7" s="34"/>
    </row>
    <row r="8" spans="1:256" s="35" customFormat="1" ht="12.75">
      <c r="A8" s="60"/>
      <c r="B8" s="57"/>
      <c r="C8" s="43">
        <v>1</v>
      </c>
      <c r="D8" s="44" t="s">
        <v>24</v>
      </c>
      <c r="E8" s="83"/>
      <c r="F8" s="84">
        <f>C8*E8</f>
        <v>0</v>
      </c>
      <c r="G8" s="33"/>
      <c r="IU8" s="34"/>
      <c r="IV8" s="34"/>
    </row>
    <row r="9" spans="1:256" s="35" customFormat="1" ht="12.75">
      <c r="A9" s="60"/>
      <c r="B9" s="57"/>
      <c r="C9" s="43"/>
      <c r="D9" s="44"/>
      <c r="E9" s="70"/>
      <c r="F9" s="71"/>
      <c r="G9" s="33"/>
      <c r="IU9" s="34"/>
      <c r="IV9" s="34"/>
    </row>
    <row r="10" spans="1:256" s="35" customFormat="1" ht="25.5">
      <c r="A10" s="58" t="s">
        <v>25</v>
      </c>
      <c r="B10" s="57" t="s">
        <v>26</v>
      </c>
      <c r="C10" s="43"/>
      <c r="D10" s="44"/>
      <c r="E10" s="70"/>
      <c r="F10" s="71"/>
      <c r="G10" s="33"/>
      <c r="IU10" s="34"/>
      <c r="IV10" s="34"/>
    </row>
    <row r="11" spans="1:256" s="35" customFormat="1" ht="12.75">
      <c r="A11" s="58"/>
      <c r="B11" s="57"/>
      <c r="C11" s="43">
        <v>46</v>
      </c>
      <c r="D11" s="44" t="s">
        <v>7</v>
      </c>
      <c r="E11" s="83"/>
      <c r="F11" s="84">
        <f>C11*E11</f>
        <v>0</v>
      </c>
      <c r="G11" s="33"/>
      <c r="IU11" s="34"/>
      <c r="IV11" s="34"/>
    </row>
    <row r="12" spans="1:256" s="35" customFormat="1" ht="12.75">
      <c r="A12" s="58"/>
      <c r="B12" s="57"/>
      <c r="C12" s="43"/>
      <c r="D12" s="44"/>
      <c r="E12" s="70"/>
      <c r="F12" s="71"/>
      <c r="G12" s="33"/>
      <c r="IU12" s="34"/>
      <c r="IV12" s="34"/>
    </row>
    <row r="13" spans="1:256" s="33" customFormat="1" ht="12.75">
      <c r="A13" s="67" t="s">
        <v>21</v>
      </c>
      <c r="B13" s="52" t="s">
        <v>27</v>
      </c>
      <c r="C13" s="65"/>
      <c r="D13" s="65"/>
      <c r="E13" s="68"/>
      <c r="F13" s="78">
        <f>SUM(F7:F11)</f>
        <v>0</v>
      </c>
      <c r="IU13" s="34"/>
      <c r="IV13" s="34"/>
    </row>
    <row r="14" spans="1:256" s="33" customFormat="1" ht="12.75">
      <c r="A14" s="67"/>
      <c r="B14" s="52"/>
      <c r="C14" s="65"/>
      <c r="D14" s="65"/>
      <c r="E14" s="68"/>
      <c r="F14" s="69"/>
      <c r="IU14" s="34"/>
      <c r="IV14" s="34"/>
    </row>
    <row r="15" spans="1:256" s="45" customFormat="1" ht="12.75">
      <c r="A15" s="132" t="s">
        <v>28</v>
      </c>
      <c r="B15" s="133" t="s">
        <v>29</v>
      </c>
      <c r="C15" s="134"/>
      <c r="D15" s="134"/>
      <c r="E15" s="135"/>
      <c r="F15" s="136"/>
      <c r="IU15" s="34"/>
      <c r="IV15" s="34"/>
    </row>
    <row r="16" spans="1:256" s="45" customFormat="1" ht="12.75">
      <c r="A16" s="132"/>
      <c r="B16" s="133"/>
      <c r="C16" s="134"/>
      <c r="D16" s="134"/>
      <c r="E16" s="135"/>
      <c r="F16" s="136"/>
      <c r="IU16" s="34"/>
      <c r="IV16" s="34"/>
    </row>
    <row r="17" spans="1:6" s="121" customFormat="1" ht="25.5">
      <c r="A17" s="138" t="s">
        <v>30</v>
      </c>
      <c r="B17" s="85" t="s">
        <v>95</v>
      </c>
      <c r="C17" s="86"/>
      <c r="D17" s="139"/>
      <c r="E17" s="140"/>
      <c r="F17" s="87"/>
    </row>
    <row r="18" spans="1:6" s="121" customFormat="1" ht="12.75">
      <c r="A18" s="138"/>
      <c r="B18" s="85"/>
      <c r="C18" s="86">
        <f>(715+3008)*0.4</f>
        <v>1489.2</v>
      </c>
      <c r="D18" s="88" t="s">
        <v>10</v>
      </c>
      <c r="E18" s="83"/>
      <c r="F18" s="84">
        <f>C18*E18</f>
        <v>0</v>
      </c>
    </row>
    <row r="19" spans="1:6" s="121" customFormat="1" ht="12.75">
      <c r="A19" s="138"/>
      <c r="B19" s="85"/>
      <c r="C19" s="86"/>
      <c r="D19" s="139"/>
      <c r="E19" s="89"/>
      <c r="F19" s="87"/>
    </row>
    <row r="20" spans="1:6" s="121" customFormat="1" ht="25.5">
      <c r="A20" s="138" t="s">
        <v>31</v>
      </c>
      <c r="B20" s="85" t="s">
        <v>96</v>
      </c>
      <c r="C20" s="86"/>
      <c r="D20" s="88"/>
      <c r="E20" s="89"/>
      <c r="F20" s="87"/>
    </row>
    <row r="21" spans="1:6" s="121" customFormat="1" ht="25.5">
      <c r="A21" s="138"/>
      <c r="B21" s="85" t="s">
        <v>97</v>
      </c>
      <c r="C21" s="86"/>
      <c r="D21" s="88"/>
      <c r="E21" s="89"/>
      <c r="F21" s="87"/>
    </row>
    <row r="22" spans="1:6" s="121" customFormat="1" ht="12.75">
      <c r="A22" s="138"/>
      <c r="B22" s="85"/>
      <c r="C22" s="86">
        <v>9</v>
      </c>
      <c r="D22" s="139" t="s">
        <v>7</v>
      </c>
      <c r="E22" s="83"/>
      <c r="F22" s="84">
        <f>C22*E22</f>
        <v>0</v>
      </c>
    </row>
    <row r="23" spans="1:6" s="121" customFormat="1" ht="12.75">
      <c r="A23" s="138"/>
      <c r="B23" s="85"/>
      <c r="C23" s="86"/>
      <c r="D23" s="139"/>
      <c r="E23" s="122"/>
      <c r="F23" s="123"/>
    </row>
    <row r="24" spans="1:6" s="121" customFormat="1" ht="38.25">
      <c r="A24" s="138" t="s">
        <v>166</v>
      </c>
      <c r="B24" s="85" t="s">
        <v>145</v>
      </c>
      <c r="C24" s="86"/>
      <c r="D24" s="139"/>
      <c r="E24" s="89"/>
      <c r="F24" s="87"/>
    </row>
    <row r="25" spans="1:6" s="121" customFormat="1" ht="12.75">
      <c r="A25" s="138"/>
      <c r="B25" s="85"/>
      <c r="C25" s="86">
        <f>64*0.5</f>
        <v>32</v>
      </c>
      <c r="D25" s="88" t="s">
        <v>10</v>
      </c>
      <c r="E25" s="190"/>
      <c r="F25" s="191">
        <f>C25*E25</f>
        <v>0</v>
      </c>
    </row>
    <row r="26" spans="1:6" s="121" customFormat="1" ht="12.75">
      <c r="A26" s="138"/>
      <c r="B26" s="85"/>
      <c r="C26" s="86"/>
      <c r="D26" s="88"/>
      <c r="E26" s="89"/>
      <c r="F26" s="87"/>
    </row>
    <row r="27" spans="1:6" s="121" customFormat="1" ht="51">
      <c r="A27" s="138" t="s">
        <v>144</v>
      </c>
      <c r="B27" s="85" t="s">
        <v>147</v>
      </c>
      <c r="C27" s="86"/>
      <c r="D27" s="139"/>
      <c r="E27" s="89"/>
      <c r="F27" s="87"/>
    </row>
    <row r="28" spans="1:6" s="121" customFormat="1" ht="12.75">
      <c r="A28" s="138"/>
      <c r="B28" s="85"/>
      <c r="C28" s="86">
        <f>7.5*2</f>
        <v>15</v>
      </c>
      <c r="D28" s="88" t="s">
        <v>10</v>
      </c>
      <c r="E28" s="190"/>
      <c r="F28" s="191">
        <f>C28*E28</f>
        <v>0</v>
      </c>
    </row>
    <row r="29" spans="1:6" s="121" customFormat="1" ht="12.75">
      <c r="A29" s="138"/>
      <c r="B29" s="85"/>
      <c r="C29" s="86"/>
      <c r="D29" s="139"/>
      <c r="E29" s="122"/>
      <c r="F29" s="123"/>
    </row>
    <row r="30" spans="1:6" s="121" customFormat="1" ht="38.25">
      <c r="A30" s="138" t="s">
        <v>146</v>
      </c>
      <c r="B30" s="85" t="s">
        <v>148</v>
      </c>
      <c r="C30" s="86"/>
      <c r="D30" s="139"/>
      <c r="E30" s="140"/>
      <c r="F30" s="87"/>
    </row>
    <row r="31" spans="1:6" s="121" customFormat="1" ht="12.75">
      <c r="A31" s="138"/>
      <c r="B31" s="85"/>
      <c r="C31" s="86">
        <v>2</v>
      </c>
      <c r="D31" s="88" t="s">
        <v>138</v>
      </c>
      <c r="E31" s="190"/>
      <c r="F31" s="191">
        <f>C31*E31</f>
        <v>0</v>
      </c>
    </row>
    <row r="32" spans="1:6" s="121" customFormat="1" ht="12.75">
      <c r="A32" s="138"/>
      <c r="B32" s="85"/>
      <c r="C32" s="86"/>
      <c r="D32" s="139"/>
      <c r="E32" s="122"/>
      <c r="F32" s="123"/>
    </row>
    <row r="33" spans="1:6" s="121" customFormat="1" ht="25.5">
      <c r="A33" s="138" t="s">
        <v>167</v>
      </c>
      <c r="B33" s="85" t="s">
        <v>149</v>
      </c>
      <c r="C33" s="86"/>
      <c r="D33" s="139"/>
      <c r="E33" s="140"/>
      <c r="F33" s="87"/>
    </row>
    <row r="34" spans="1:6" s="121" customFormat="1" ht="12.75">
      <c r="A34" s="138"/>
      <c r="B34" s="85"/>
      <c r="C34" s="86">
        <v>64</v>
      </c>
      <c r="D34" s="88" t="s">
        <v>138</v>
      </c>
      <c r="E34" s="190"/>
      <c r="F34" s="191">
        <f>C34*E34</f>
        <v>0</v>
      </c>
    </row>
    <row r="35" spans="1:6" s="121" customFormat="1" ht="12.75">
      <c r="A35" s="138"/>
      <c r="B35" s="85"/>
      <c r="C35" s="86"/>
      <c r="D35" s="139"/>
      <c r="E35" s="122"/>
      <c r="F35" s="123"/>
    </row>
    <row r="36" spans="1:256" s="35" customFormat="1" ht="12.75">
      <c r="A36" s="132" t="s">
        <v>28</v>
      </c>
      <c r="B36" s="133" t="s">
        <v>32</v>
      </c>
      <c r="C36" s="134"/>
      <c r="D36" s="134"/>
      <c r="E36" s="135"/>
      <c r="F36" s="137">
        <f>SUM(F17:F35)</f>
        <v>0</v>
      </c>
      <c r="G36" s="33"/>
      <c r="IU36" s="34"/>
      <c r="IV36" s="34"/>
    </row>
    <row r="37" spans="1:256" s="35" customFormat="1" ht="12.75">
      <c r="A37" s="67"/>
      <c r="B37" s="52"/>
      <c r="C37" s="65"/>
      <c r="D37" s="65"/>
      <c r="E37" s="68"/>
      <c r="F37" s="69"/>
      <c r="G37" s="33"/>
      <c r="IU37" s="34"/>
      <c r="IV37" s="34"/>
    </row>
    <row r="38" spans="1:256" s="35" customFormat="1" ht="12.75">
      <c r="A38" s="67" t="s">
        <v>33</v>
      </c>
      <c r="B38" s="52" t="s">
        <v>34</v>
      </c>
      <c r="C38" s="65"/>
      <c r="D38" s="65"/>
      <c r="E38" s="68"/>
      <c r="F38" s="69"/>
      <c r="G38" s="33"/>
      <c r="IU38" s="34"/>
      <c r="IV38" s="34"/>
    </row>
    <row r="39" spans="1:256" s="35" customFormat="1" ht="12.75">
      <c r="A39" s="67"/>
      <c r="B39" s="52"/>
      <c r="C39" s="65"/>
      <c r="D39" s="65"/>
      <c r="E39" s="68"/>
      <c r="F39" s="69"/>
      <c r="G39" s="33"/>
      <c r="IU39" s="34"/>
      <c r="IV39" s="34"/>
    </row>
    <row r="40" spans="1:256" s="35" customFormat="1" ht="89.25">
      <c r="A40" s="58" t="s">
        <v>35</v>
      </c>
      <c r="B40" s="57" t="s">
        <v>85</v>
      </c>
      <c r="C40" s="43"/>
      <c r="D40" s="44"/>
      <c r="E40" s="70"/>
      <c r="F40" s="71"/>
      <c r="G40" s="33"/>
      <c r="IU40" s="34"/>
      <c r="IV40" s="34"/>
    </row>
    <row r="41" spans="1:256" s="35" customFormat="1" ht="12.75">
      <c r="A41" s="58"/>
      <c r="B41" s="52"/>
      <c r="C41" s="43">
        <v>1</v>
      </c>
      <c r="D41" s="44" t="s">
        <v>24</v>
      </c>
      <c r="E41" s="83"/>
      <c r="F41" s="84">
        <f>C41*E41</f>
        <v>0</v>
      </c>
      <c r="G41" s="33"/>
      <c r="IU41" s="34"/>
      <c r="IV41" s="34"/>
    </row>
    <row r="42" spans="1:256" s="35" customFormat="1" ht="12.75">
      <c r="A42" s="58"/>
      <c r="B42" s="57"/>
      <c r="C42" s="43"/>
      <c r="D42" s="44"/>
      <c r="E42" s="70"/>
      <c r="F42" s="71"/>
      <c r="G42" s="33"/>
      <c r="IU42" s="34"/>
      <c r="IV42" s="34"/>
    </row>
    <row r="43" spans="1:256" s="35" customFormat="1" ht="12.75">
      <c r="A43" s="58" t="s">
        <v>84</v>
      </c>
      <c r="B43" s="57" t="s">
        <v>86</v>
      </c>
      <c r="C43" s="43"/>
      <c r="D43" s="44"/>
      <c r="E43" s="70"/>
      <c r="F43" s="71"/>
      <c r="G43" s="33"/>
      <c r="IU43" s="34"/>
      <c r="IV43" s="34"/>
    </row>
    <row r="44" spans="1:256" s="35" customFormat="1" ht="12.75">
      <c r="A44" s="58"/>
      <c r="B44" s="57"/>
      <c r="C44" s="43">
        <v>1</v>
      </c>
      <c r="D44" s="44" t="s">
        <v>24</v>
      </c>
      <c r="E44" s="83"/>
      <c r="F44" s="84">
        <f>C44*E44</f>
        <v>0</v>
      </c>
      <c r="G44" s="33"/>
      <c r="IU44" s="34"/>
      <c r="IV44" s="34"/>
    </row>
    <row r="45" spans="1:256" s="33" customFormat="1" ht="12.75">
      <c r="A45" s="58"/>
      <c r="B45" s="57"/>
      <c r="C45" s="43"/>
      <c r="D45" s="44"/>
      <c r="E45" s="70"/>
      <c r="F45" s="71"/>
      <c r="IT45" s="49"/>
      <c r="IU45" s="34"/>
      <c r="IV45" s="34"/>
    </row>
    <row r="46" spans="1:256" s="33" customFormat="1" ht="12.75">
      <c r="A46" s="67" t="s">
        <v>33</v>
      </c>
      <c r="B46" s="52" t="s">
        <v>36</v>
      </c>
      <c r="C46" s="82"/>
      <c r="D46" s="65"/>
      <c r="E46" s="68"/>
      <c r="F46" s="78">
        <f>SUM(F40:F45)</f>
        <v>0</v>
      </c>
      <c r="IT46" s="49"/>
      <c r="IU46" s="34"/>
      <c r="IV46" s="34"/>
    </row>
    <row r="47" spans="1:256" s="33" customFormat="1" ht="12.75">
      <c r="A47" s="58"/>
      <c r="B47" s="57"/>
      <c r="C47" s="91"/>
      <c r="D47" s="92"/>
      <c r="E47" s="93"/>
      <c r="F47" s="94"/>
      <c r="IT47" s="49"/>
      <c r="IU47" s="34"/>
      <c r="IV47" s="34"/>
    </row>
    <row r="48" spans="1:256" s="35" customFormat="1" ht="12.75">
      <c r="A48" s="67" t="s">
        <v>1</v>
      </c>
      <c r="B48" s="52" t="s">
        <v>37</v>
      </c>
      <c r="C48" s="79"/>
      <c r="D48" s="54"/>
      <c r="E48" s="80"/>
      <c r="F48" s="90">
        <f>F13+F46+F36</f>
        <v>0</v>
      </c>
      <c r="G48" s="33"/>
      <c r="H48" s="50"/>
      <c r="IU48" s="34"/>
      <c r="IV48" s="34"/>
    </row>
    <row r="49" spans="1:256" s="35" customFormat="1" ht="12.75">
      <c r="A49" s="95"/>
      <c r="B49" s="96"/>
      <c r="C49" s="72"/>
      <c r="D49" s="97"/>
      <c r="E49" s="70"/>
      <c r="F49" s="98"/>
      <c r="G49" s="33"/>
      <c r="IU49" s="34"/>
      <c r="IV49" s="34"/>
    </row>
    <row r="50" spans="1:256" s="35" customFormat="1" ht="12.75">
      <c r="A50" s="67" t="s">
        <v>2</v>
      </c>
      <c r="B50" s="52" t="s">
        <v>0</v>
      </c>
      <c r="C50" s="79"/>
      <c r="D50" s="54"/>
      <c r="E50" s="80"/>
      <c r="F50" s="81"/>
      <c r="G50" s="33"/>
      <c r="IU50" s="34"/>
      <c r="IV50" s="34"/>
    </row>
    <row r="51" spans="1:256" s="35" customFormat="1" ht="12.75">
      <c r="A51" s="67"/>
      <c r="B51" s="52"/>
      <c r="C51" s="99"/>
      <c r="D51" s="44"/>
      <c r="E51" s="70"/>
      <c r="F51" s="71"/>
      <c r="G51" s="33"/>
      <c r="IU51" s="34"/>
      <c r="IV51" s="34"/>
    </row>
    <row r="52" spans="1:256" s="35" customFormat="1" ht="12.75">
      <c r="A52" s="67" t="s">
        <v>38</v>
      </c>
      <c r="B52" s="52" t="s">
        <v>39</v>
      </c>
      <c r="C52" s="82"/>
      <c r="D52" s="65"/>
      <c r="E52" s="68"/>
      <c r="F52" s="69"/>
      <c r="G52" s="33"/>
      <c r="IU52" s="34"/>
      <c r="IV52" s="34"/>
    </row>
    <row r="53" spans="1:256" s="35" customFormat="1" ht="12.75">
      <c r="A53" s="60"/>
      <c r="B53" s="57"/>
      <c r="C53" s="43"/>
      <c r="D53" s="44"/>
      <c r="E53" s="70"/>
      <c r="F53" s="71"/>
      <c r="G53" s="33"/>
      <c r="IU53" s="34"/>
      <c r="IV53" s="34"/>
    </row>
    <row r="54" spans="1:256" s="48" customFormat="1" ht="38.25">
      <c r="A54" s="60" t="s">
        <v>40</v>
      </c>
      <c r="B54" s="57" t="s">
        <v>41</v>
      </c>
      <c r="C54" s="43"/>
      <c r="D54" s="100"/>
      <c r="E54" s="70"/>
      <c r="F54" s="71"/>
      <c r="IU54" s="34"/>
      <c r="IV54" s="34"/>
    </row>
    <row r="55" spans="1:256" s="33" customFormat="1" ht="12.75">
      <c r="A55" s="60"/>
      <c r="B55" s="57"/>
      <c r="C55" s="43">
        <v>314.179</v>
      </c>
      <c r="D55" s="44" t="s">
        <v>9</v>
      </c>
      <c r="E55" s="83"/>
      <c r="F55" s="84">
        <f>C55*E55</f>
        <v>0</v>
      </c>
      <c r="IT55" s="49"/>
      <c r="IU55" s="34"/>
      <c r="IV55" s="34"/>
    </row>
    <row r="56" spans="1:256" s="33" customFormat="1" ht="12.75">
      <c r="A56" s="60"/>
      <c r="B56" s="57"/>
      <c r="C56" s="43"/>
      <c r="D56" s="44"/>
      <c r="E56" s="122"/>
      <c r="F56" s="123"/>
      <c r="IT56" s="49"/>
      <c r="IU56" s="34"/>
      <c r="IV56" s="34"/>
    </row>
    <row r="57" spans="1:256" s="33" customFormat="1" ht="89.25">
      <c r="A57" s="60" t="s">
        <v>42</v>
      </c>
      <c r="B57" s="57" t="s">
        <v>94</v>
      </c>
      <c r="C57" s="43"/>
      <c r="D57" s="100"/>
      <c r="E57" s="70"/>
      <c r="F57" s="71"/>
      <c r="IT57" s="49"/>
      <c r="IU57" s="34"/>
      <c r="IV57" s="34"/>
    </row>
    <row r="58" spans="1:256" s="33" customFormat="1" ht="12.75">
      <c r="A58" s="60"/>
      <c r="B58" s="57"/>
      <c r="C58" s="43">
        <v>786.9910000000001</v>
      </c>
      <c r="D58" s="44" t="s">
        <v>9</v>
      </c>
      <c r="E58" s="83"/>
      <c r="F58" s="84">
        <f>C58*E58</f>
        <v>0</v>
      </c>
      <c r="IT58" s="49"/>
      <c r="IU58" s="34"/>
      <c r="IV58" s="34"/>
    </row>
    <row r="59" spans="1:256" s="33" customFormat="1" ht="12.75">
      <c r="A59" s="60"/>
      <c r="B59" s="57"/>
      <c r="C59" s="43"/>
      <c r="D59" s="44"/>
      <c r="E59" s="122"/>
      <c r="F59" s="123"/>
      <c r="IT59" s="49"/>
      <c r="IU59" s="34"/>
      <c r="IV59" s="34"/>
    </row>
    <row r="60" spans="1:256" s="33" customFormat="1" ht="63.75">
      <c r="A60" s="60" t="s">
        <v>43</v>
      </c>
      <c r="B60" s="57" t="s">
        <v>105</v>
      </c>
      <c r="C60" s="66"/>
      <c r="D60" s="100"/>
      <c r="E60" s="70"/>
      <c r="F60" s="71"/>
      <c r="IT60" s="49"/>
      <c r="IU60" s="34"/>
      <c r="IV60" s="34"/>
    </row>
    <row r="61" spans="1:256" s="33" customFormat="1" ht="12.75">
      <c r="A61" s="60"/>
      <c r="B61" s="57"/>
      <c r="C61" s="43">
        <v>84.26400000000001</v>
      </c>
      <c r="D61" s="44" t="s">
        <v>9</v>
      </c>
      <c r="E61" s="83"/>
      <c r="F61" s="84">
        <f>C61*E61</f>
        <v>0</v>
      </c>
      <c r="IT61" s="49"/>
      <c r="IU61" s="34"/>
      <c r="IV61" s="34"/>
    </row>
    <row r="62" spans="1:256" s="35" customFormat="1" ht="12.75">
      <c r="A62" s="60"/>
      <c r="B62" s="57"/>
      <c r="C62" s="43"/>
      <c r="D62" s="44"/>
      <c r="E62" s="70"/>
      <c r="F62" s="71"/>
      <c r="G62" s="33"/>
      <c r="IU62" s="34"/>
      <c r="IV62" s="34"/>
    </row>
    <row r="63" spans="1:256" s="35" customFormat="1" ht="89.25">
      <c r="A63" s="60" t="s">
        <v>44</v>
      </c>
      <c r="B63" s="57" t="s">
        <v>87</v>
      </c>
      <c r="C63" s="66"/>
      <c r="D63" s="100"/>
      <c r="E63" s="70"/>
      <c r="F63" s="71"/>
      <c r="G63" s="33"/>
      <c r="IU63" s="34"/>
      <c r="IV63" s="34"/>
    </row>
    <row r="64" spans="1:256" s="35" customFormat="1" ht="12.75">
      <c r="A64" s="60"/>
      <c r="B64" s="57"/>
      <c r="C64" s="43">
        <v>303.4566</v>
      </c>
      <c r="D64" s="44" t="s">
        <v>9</v>
      </c>
      <c r="E64" s="83"/>
      <c r="F64" s="84">
        <f>C64*E64</f>
        <v>0</v>
      </c>
      <c r="G64" s="33"/>
      <c r="IU64" s="34"/>
      <c r="IV64" s="34"/>
    </row>
    <row r="65" spans="1:256" s="35" customFormat="1" ht="12.75">
      <c r="A65" s="60"/>
      <c r="B65" s="57"/>
      <c r="C65" s="43"/>
      <c r="D65" s="44"/>
      <c r="E65" s="70"/>
      <c r="F65" s="71"/>
      <c r="G65" s="33"/>
      <c r="IU65" s="34"/>
      <c r="IV65" s="34"/>
    </row>
    <row r="66" spans="1:256" s="35" customFormat="1" ht="76.5">
      <c r="A66" s="60" t="s">
        <v>45</v>
      </c>
      <c r="B66" s="57" t="s">
        <v>88</v>
      </c>
      <c r="C66" s="43"/>
      <c r="D66" s="100"/>
      <c r="E66" s="70"/>
      <c r="F66" s="71"/>
      <c r="G66" s="33"/>
      <c r="IU66" s="34"/>
      <c r="IV66" s="34"/>
    </row>
    <row r="67" spans="1:256" s="35" customFormat="1" ht="12.75">
      <c r="A67" s="60"/>
      <c r="B67" s="57"/>
      <c r="C67" s="43">
        <v>151.7283</v>
      </c>
      <c r="D67" s="44" t="s">
        <v>9</v>
      </c>
      <c r="E67" s="83"/>
      <c r="F67" s="84">
        <f>C67*E67</f>
        <v>0</v>
      </c>
      <c r="G67" s="33"/>
      <c r="IU67" s="34"/>
      <c r="IV67" s="34"/>
    </row>
    <row r="68" spans="1:256" s="35" customFormat="1" ht="12.75">
      <c r="A68" s="60"/>
      <c r="B68" s="57"/>
      <c r="C68" s="43"/>
      <c r="D68" s="44"/>
      <c r="E68" s="70"/>
      <c r="F68" s="71"/>
      <c r="G68" s="33"/>
      <c r="IU68" s="34"/>
      <c r="IV68" s="34"/>
    </row>
    <row r="69" spans="1:256" s="35" customFormat="1" ht="76.5">
      <c r="A69" s="60" t="s">
        <v>131</v>
      </c>
      <c r="B69" s="57" t="s">
        <v>89</v>
      </c>
      <c r="C69" s="43"/>
      <c r="D69" s="100"/>
      <c r="E69" s="70"/>
      <c r="F69" s="71"/>
      <c r="G69" s="33"/>
      <c r="IU69" s="34"/>
      <c r="IV69" s="34"/>
    </row>
    <row r="70" spans="1:256" s="33" customFormat="1" ht="12.75">
      <c r="A70" s="60"/>
      <c r="B70" s="57"/>
      <c r="C70" s="43">
        <v>50.576100000000004</v>
      </c>
      <c r="D70" s="44" t="s">
        <v>9</v>
      </c>
      <c r="E70" s="83"/>
      <c r="F70" s="84">
        <f>C70*E70</f>
        <v>0</v>
      </c>
      <c r="IT70" s="49"/>
      <c r="IU70" s="34"/>
      <c r="IV70" s="34"/>
    </row>
    <row r="71" spans="1:256" s="46" customFormat="1" ht="12.75">
      <c r="A71" s="60"/>
      <c r="B71" s="57"/>
      <c r="C71" s="66"/>
      <c r="D71" s="44"/>
      <c r="E71" s="70"/>
      <c r="F71" s="71"/>
      <c r="IU71" s="34"/>
      <c r="IV71" s="34"/>
    </row>
    <row r="72" spans="1:256" s="36" customFormat="1" ht="12.75">
      <c r="A72" s="67" t="s">
        <v>38</v>
      </c>
      <c r="B72" s="52" t="s">
        <v>46</v>
      </c>
      <c r="C72" s="64"/>
      <c r="D72" s="65"/>
      <c r="E72" s="68"/>
      <c r="F72" s="78">
        <f>SUM(F53:F71)</f>
        <v>0</v>
      </c>
      <c r="IU72" s="34"/>
      <c r="IV72" s="34"/>
    </row>
    <row r="73" spans="1:256" s="35" customFormat="1" ht="12.75">
      <c r="A73" s="101"/>
      <c r="B73" s="102"/>
      <c r="C73" s="103"/>
      <c r="D73" s="97"/>
      <c r="E73" s="70"/>
      <c r="F73" s="98"/>
      <c r="G73" s="33"/>
      <c r="IU73" s="34"/>
      <c r="IV73" s="34"/>
    </row>
    <row r="74" spans="1:256" s="36" customFormat="1" ht="12.75">
      <c r="A74" s="67" t="s">
        <v>47</v>
      </c>
      <c r="B74" s="52" t="s">
        <v>48</v>
      </c>
      <c r="C74" s="64"/>
      <c r="D74" s="65"/>
      <c r="E74" s="68"/>
      <c r="F74" s="69"/>
      <c r="IU74" s="34"/>
      <c r="IV74" s="34"/>
    </row>
    <row r="75" spans="1:256" s="33" customFormat="1" ht="12.75">
      <c r="A75" s="60"/>
      <c r="B75" s="52"/>
      <c r="C75" s="103"/>
      <c r="D75" s="44"/>
      <c r="E75" s="70"/>
      <c r="F75" s="71"/>
      <c r="IU75" s="34"/>
      <c r="IV75" s="34"/>
    </row>
    <row r="76" spans="1:256" s="33" customFormat="1" ht="25.5">
      <c r="A76" s="60" t="s">
        <v>49</v>
      </c>
      <c r="B76" s="57" t="s">
        <v>50</v>
      </c>
      <c r="C76" s="66"/>
      <c r="D76" s="100"/>
      <c r="E76" s="70"/>
      <c r="F76" s="71"/>
      <c r="IT76" s="49"/>
      <c r="IU76" s="34"/>
      <c r="IV76" s="34"/>
    </row>
    <row r="77" spans="1:256" s="47" customFormat="1" ht="12.75">
      <c r="A77" s="60"/>
      <c r="B77" s="57"/>
      <c r="C77" s="43">
        <f>(715+3008)*0.8</f>
        <v>2978.4</v>
      </c>
      <c r="D77" s="44" t="s">
        <v>10</v>
      </c>
      <c r="E77" s="83"/>
      <c r="F77" s="84">
        <f>C77*E77</f>
        <v>0</v>
      </c>
      <c r="G77" s="46"/>
      <c r="IU77" s="34"/>
      <c r="IV77" s="34"/>
    </row>
    <row r="78" spans="1:6" ht="12.75">
      <c r="A78" s="60"/>
      <c r="B78" s="57"/>
      <c r="C78" s="43"/>
      <c r="D78" s="44"/>
      <c r="E78" s="70"/>
      <c r="F78" s="71"/>
    </row>
    <row r="79" spans="1:6" ht="25.5">
      <c r="A79" s="60" t="s">
        <v>51</v>
      </c>
      <c r="B79" s="57" t="s">
        <v>52</v>
      </c>
      <c r="C79" s="43"/>
      <c r="D79" s="100"/>
      <c r="E79" s="70"/>
      <c r="F79" s="71"/>
    </row>
    <row r="80" spans="1:6" ht="12.75">
      <c r="A80" s="60"/>
      <c r="B80" s="57"/>
      <c r="C80" s="43">
        <f>(715+3008)*0.15</f>
        <v>558.4499999999999</v>
      </c>
      <c r="D80" s="44" t="s">
        <v>10</v>
      </c>
      <c r="E80" s="83"/>
      <c r="F80" s="84">
        <f>C80*E80</f>
        <v>0</v>
      </c>
    </row>
    <row r="81" spans="1:6" ht="12.75">
      <c r="A81" s="60"/>
      <c r="B81" s="57"/>
      <c r="C81" s="43"/>
      <c r="D81" s="44"/>
      <c r="E81" s="70"/>
      <c r="F81" s="71"/>
    </row>
    <row r="82" spans="1:6" ht="25.5">
      <c r="A82" s="60" t="s">
        <v>53</v>
      </c>
      <c r="B82" s="57" t="s">
        <v>54</v>
      </c>
      <c r="C82" s="43"/>
      <c r="D82" s="100"/>
      <c r="E82" s="70"/>
      <c r="F82" s="71"/>
    </row>
    <row r="83" spans="1:6" ht="12.75">
      <c r="A83" s="60"/>
      <c r="B83" s="57"/>
      <c r="C83" s="43">
        <f>(715+3008)*0.05</f>
        <v>186.15</v>
      </c>
      <c r="D83" s="44" t="s">
        <v>10</v>
      </c>
      <c r="E83" s="83"/>
      <c r="F83" s="84">
        <f>C83*E83</f>
        <v>0</v>
      </c>
    </row>
    <row r="84" spans="1:6" ht="12.75">
      <c r="A84" s="60"/>
      <c r="B84" s="57"/>
      <c r="C84" s="43"/>
      <c r="D84" s="44"/>
      <c r="E84" s="70"/>
      <c r="F84" s="71"/>
    </row>
    <row r="85" spans="1:6" ht="12.75">
      <c r="A85" s="67" t="s">
        <v>47</v>
      </c>
      <c r="B85" s="52" t="s">
        <v>55</v>
      </c>
      <c r="C85" s="64"/>
      <c r="D85" s="65"/>
      <c r="E85" s="68"/>
      <c r="F85" s="78">
        <f>SUM(F77:F83)</f>
        <v>0</v>
      </c>
    </row>
    <row r="86" spans="1:6" ht="12.75">
      <c r="A86" s="101"/>
      <c r="B86" s="96"/>
      <c r="C86" s="66"/>
      <c r="D86" s="104"/>
      <c r="E86" s="70"/>
      <c r="F86" s="98"/>
    </row>
    <row r="87" spans="1:6" ht="12.75">
      <c r="A87" s="67" t="s">
        <v>175</v>
      </c>
      <c r="B87" s="52" t="s">
        <v>57</v>
      </c>
      <c r="C87" s="64"/>
      <c r="D87" s="65"/>
      <c r="E87" s="68"/>
      <c r="F87" s="69"/>
    </row>
    <row r="88" spans="1:256" s="33" customFormat="1" ht="12.75">
      <c r="A88" s="105"/>
      <c r="B88" s="57"/>
      <c r="C88" s="66"/>
      <c r="D88" s="44"/>
      <c r="E88" s="70"/>
      <c r="F88" s="71"/>
      <c r="IU88" s="34"/>
      <c r="IV88" s="34"/>
    </row>
    <row r="89" spans="1:256" s="33" customFormat="1" ht="76.5">
      <c r="A89" s="58" t="s">
        <v>176</v>
      </c>
      <c r="B89" s="57" t="s">
        <v>106</v>
      </c>
      <c r="C89" s="66"/>
      <c r="D89" s="97"/>
      <c r="E89" s="70"/>
      <c r="F89" s="98"/>
      <c r="IT89" s="49"/>
      <c r="IU89" s="34"/>
      <c r="IV89" s="34"/>
    </row>
    <row r="90" spans="1:256" s="47" customFormat="1" ht="12.75">
      <c r="A90" s="105"/>
      <c r="B90" s="96"/>
      <c r="C90" s="43">
        <f>(754*2.5)*0.15*1.2+34*0.5</f>
        <v>356.3</v>
      </c>
      <c r="D90" s="44" t="s">
        <v>9</v>
      </c>
      <c r="E90" s="83"/>
      <c r="F90" s="84">
        <f>C90*E90</f>
        <v>0</v>
      </c>
      <c r="G90" s="46"/>
      <c r="IU90" s="34"/>
      <c r="IV90" s="34"/>
    </row>
    <row r="91" spans="1:256" s="47" customFormat="1" ht="12.75">
      <c r="A91" s="105"/>
      <c r="B91" s="96"/>
      <c r="C91" s="43"/>
      <c r="D91" s="44"/>
      <c r="E91" s="122"/>
      <c r="F91" s="123"/>
      <c r="G91" s="46"/>
      <c r="IU91" s="34"/>
      <c r="IV91" s="34"/>
    </row>
    <row r="92" spans="1:256" s="47" customFormat="1" ht="76.5">
      <c r="A92" s="58" t="s">
        <v>177</v>
      </c>
      <c r="B92" s="57" t="s">
        <v>150</v>
      </c>
      <c r="C92" s="66"/>
      <c r="D92" s="97"/>
      <c r="E92" s="70"/>
      <c r="F92" s="98"/>
      <c r="G92" s="46"/>
      <c r="IU92" s="34"/>
      <c r="IV92" s="34"/>
    </row>
    <row r="93" spans="1:256" s="47" customFormat="1" ht="12.75">
      <c r="A93" s="105"/>
      <c r="B93" s="96"/>
      <c r="C93" s="43">
        <f>64*2</f>
        <v>128</v>
      </c>
      <c r="D93" s="44" t="s">
        <v>9</v>
      </c>
      <c r="E93" s="83"/>
      <c r="F93" s="84">
        <f>C93*E93</f>
        <v>0</v>
      </c>
      <c r="G93" s="46"/>
      <c r="IU93" s="34"/>
      <c r="IV93" s="34"/>
    </row>
    <row r="94" spans="1:256" s="33" customFormat="1" ht="12.75">
      <c r="A94" s="105"/>
      <c r="B94" s="96"/>
      <c r="C94" s="43"/>
      <c r="D94" s="44"/>
      <c r="E94" s="70"/>
      <c r="F94" s="71"/>
      <c r="IT94" s="49"/>
      <c r="IU94" s="34"/>
      <c r="IV94" s="34"/>
    </row>
    <row r="95" spans="1:256" s="47" customFormat="1" ht="25.5">
      <c r="A95" s="58" t="s">
        <v>178</v>
      </c>
      <c r="B95" s="57" t="s">
        <v>107</v>
      </c>
      <c r="C95" s="43"/>
      <c r="D95" s="100"/>
      <c r="E95" s="70"/>
      <c r="F95" s="71"/>
      <c r="G95" s="46"/>
      <c r="IU95" s="34"/>
      <c r="IV95" s="34"/>
    </row>
    <row r="96" spans="1:6" ht="12.75">
      <c r="A96" s="60"/>
      <c r="B96" s="57"/>
      <c r="C96" s="43">
        <f>(754*2.5)*1.1</f>
        <v>2073.5</v>
      </c>
      <c r="D96" s="44" t="s">
        <v>10</v>
      </c>
      <c r="E96" s="83"/>
      <c r="F96" s="84">
        <f>C96*E96</f>
        <v>0</v>
      </c>
    </row>
    <row r="97" spans="1:256" s="47" customFormat="1" ht="12.75">
      <c r="A97" s="58"/>
      <c r="B97" s="57"/>
      <c r="C97" s="66"/>
      <c r="D97" s="44"/>
      <c r="E97" s="70"/>
      <c r="F97" s="71"/>
      <c r="G97" s="46"/>
      <c r="IU97" s="34"/>
      <c r="IV97" s="34"/>
    </row>
    <row r="98" spans="1:256" s="47" customFormat="1" ht="12.75">
      <c r="A98" s="67" t="s">
        <v>175</v>
      </c>
      <c r="B98" s="52" t="s">
        <v>59</v>
      </c>
      <c r="C98" s="64"/>
      <c r="D98" s="65"/>
      <c r="E98" s="68"/>
      <c r="F98" s="78">
        <f>SUM(F88:F97)</f>
        <v>0</v>
      </c>
      <c r="G98" s="46"/>
      <c r="IU98" s="34"/>
      <c r="IV98" s="34"/>
    </row>
    <row r="99" spans="1:256" s="47" customFormat="1" ht="12.75">
      <c r="A99" s="67"/>
      <c r="B99" s="52"/>
      <c r="C99" s="64"/>
      <c r="D99" s="65"/>
      <c r="E99" s="68"/>
      <c r="F99" s="69"/>
      <c r="G99" s="46"/>
      <c r="IU99" s="34"/>
      <c r="IV99" s="34"/>
    </row>
    <row r="100" spans="1:256" s="47" customFormat="1" ht="12.75">
      <c r="A100" s="67" t="s">
        <v>56</v>
      </c>
      <c r="B100" s="52" t="s">
        <v>61</v>
      </c>
      <c r="C100" s="64"/>
      <c r="D100" s="65"/>
      <c r="E100" s="68"/>
      <c r="F100" s="69"/>
      <c r="G100" s="46"/>
      <c r="IU100" s="34"/>
      <c r="IV100" s="34"/>
    </row>
    <row r="101" spans="1:256" s="47" customFormat="1" ht="12.75">
      <c r="A101" s="58"/>
      <c r="B101" s="57"/>
      <c r="C101" s="66"/>
      <c r="D101" s="44"/>
      <c r="E101" s="70"/>
      <c r="F101" s="71"/>
      <c r="G101" s="46"/>
      <c r="IU101" s="34"/>
      <c r="IV101" s="34"/>
    </row>
    <row r="102" spans="1:256" s="47" customFormat="1" ht="76.5">
      <c r="A102" s="58" t="s">
        <v>58</v>
      </c>
      <c r="B102" s="57" t="s">
        <v>108</v>
      </c>
      <c r="C102" s="66"/>
      <c r="D102" s="44"/>
      <c r="E102" s="70"/>
      <c r="F102" s="71"/>
      <c r="G102" s="46"/>
      <c r="IU102" s="34"/>
      <c r="IV102" s="34"/>
    </row>
    <row r="103" spans="1:256" s="47" customFormat="1" ht="12.75">
      <c r="A103" s="58"/>
      <c r="B103" s="57"/>
      <c r="C103" s="43">
        <v>2094.5266666666666</v>
      </c>
      <c r="D103" s="44" t="s">
        <v>10</v>
      </c>
      <c r="E103" s="83"/>
      <c r="F103" s="84">
        <f>C103*E103</f>
        <v>0</v>
      </c>
      <c r="G103" s="46"/>
      <c r="IU103" s="34"/>
      <c r="IV103" s="34"/>
    </row>
    <row r="104" spans="1:256" s="33" customFormat="1" ht="12.75">
      <c r="A104" s="105"/>
      <c r="B104" s="96"/>
      <c r="C104" s="66"/>
      <c r="D104" s="97"/>
      <c r="E104" s="70"/>
      <c r="F104" s="98"/>
      <c r="IT104" s="49"/>
      <c r="IU104" s="34"/>
      <c r="IV104" s="34"/>
    </row>
    <row r="105" spans="1:256" s="33" customFormat="1" ht="12.75">
      <c r="A105" s="67" t="s">
        <v>56</v>
      </c>
      <c r="B105" s="52" t="s">
        <v>63</v>
      </c>
      <c r="C105" s="64"/>
      <c r="D105" s="65"/>
      <c r="E105" s="68"/>
      <c r="F105" s="78">
        <f>SUM(F102:F104)</f>
        <v>0</v>
      </c>
      <c r="IT105" s="49"/>
      <c r="IU105" s="34"/>
      <c r="IV105" s="34"/>
    </row>
    <row r="106" spans="1:256" s="47" customFormat="1" ht="12.75">
      <c r="A106" s="106"/>
      <c r="B106" s="57"/>
      <c r="C106" s="66"/>
      <c r="D106" s="44"/>
      <c r="E106" s="70"/>
      <c r="F106" s="71"/>
      <c r="G106" s="46"/>
      <c r="IU106" s="34"/>
      <c r="IV106" s="34"/>
    </row>
    <row r="107" spans="1:6" ht="12.75">
      <c r="A107" s="67" t="s">
        <v>60</v>
      </c>
      <c r="B107" s="52" t="s">
        <v>64</v>
      </c>
      <c r="C107" s="64"/>
      <c r="D107" s="65"/>
      <c r="E107" s="68"/>
      <c r="F107" s="69"/>
    </row>
    <row r="108" spans="1:256" s="35" customFormat="1" ht="12.75">
      <c r="A108" s="58"/>
      <c r="B108" s="57"/>
      <c r="C108" s="66"/>
      <c r="D108" s="44"/>
      <c r="E108" s="70"/>
      <c r="F108" s="71"/>
      <c r="G108" s="33"/>
      <c r="IU108" s="34"/>
      <c r="IV108" s="34"/>
    </row>
    <row r="109" spans="1:256" s="35" customFormat="1" ht="38.25">
      <c r="A109" s="58" t="s">
        <v>62</v>
      </c>
      <c r="B109" s="57" t="s">
        <v>90</v>
      </c>
      <c r="C109" s="43"/>
      <c r="D109" s="44"/>
      <c r="E109" s="70"/>
      <c r="F109" s="71"/>
      <c r="G109" s="33"/>
      <c r="IU109" s="34"/>
      <c r="IV109" s="34"/>
    </row>
    <row r="110" spans="1:256" s="33" customFormat="1" ht="12.75">
      <c r="A110" s="58"/>
      <c r="B110" s="57"/>
      <c r="C110" s="43">
        <f>C64*1.3</f>
        <v>394.49358</v>
      </c>
      <c r="D110" s="44" t="s">
        <v>9</v>
      </c>
      <c r="E110" s="83"/>
      <c r="F110" s="84">
        <f>C110*E110</f>
        <v>0</v>
      </c>
      <c r="IT110" s="49"/>
      <c r="IU110" s="34"/>
      <c r="IV110" s="34"/>
    </row>
    <row r="111" spans="1:6" ht="12.75">
      <c r="A111" s="58"/>
      <c r="B111" s="57"/>
      <c r="C111" s="66"/>
      <c r="D111" s="44"/>
      <c r="E111" s="70"/>
      <c r="F111" s="71"/>
    </row>
    <row r="112" spans="1:256" s="36" customFormat="1" ht="38.25">
      <c r="A112" s="58" t="s">
        <v>179</v>
      </c>
      <c r="B112" s="57" t="s">
        <v>65</v>
      </c>
      <c r="C112" s="43"/>
      <c r="D112" s="44"/>
      <c r="E112" s="70"/>
      <c r="F112" s="71"/>
      <c r="IU112" s="34"/>
      <c r="IV112" s="34"/>
    </row>
    <row r="113" spans="1:256" s="36" customFormat="1" ht="12.75">
      <c r="A113" s="58"/>
      <c r="B113" s="57"/>
      <c r="C113" s="43">
        <f>C67*1.4</f>
        <v>212.41961999999998</v>
      </c>
      <c r="D113" s="44" t="s">
        <v>9</v>
      </c>
      <c r="E113" s="83"/>
      <c r="F113" s="84">
        <f>C113*E113</f>
        <v>0</v>
      </c>
      <c r="IU113" s="34"/>
      <c r="IV113" s="34"/>
    </row>
    <row r="114" spans="1:256" s="36" customFormat="1" ht="12.75">
      <c r="A114" s="58"/>
      <c r="B114" s="57"/>
      <c r="C114" s="43"/>
      <c r="D114" s="44"/>
      <c r="E114" s="70"/>
      <c r="F114" s="71"/>
      <c r="IU114" s="34"/>
      <c r="IV114" s="34"/>
    </row>
    <row r="115" spans="1:256" s="36" customFormat="1" ht="38.25">
      <c r="A115" s="58" t="s">
        <v>180</v>
      </c>
      <c r="B115" s="57" t="s">
        <v>66</v>
      </c>
      <c r="C115" s="43"/>
      <c r="D115" s="44"/>
      <c r="E115" s="70"/>
      <c r="F115" s="71"/>
      <c r="IU115" s="34"/>
      <c r="IV115" s="34"/>
    </row>
    <row r="116" spans="1:256" s="36" customFormat="1" ht="12.75">
      <c r="A116" s="58"/>
      <c r="B116" s="57"/>
      <c r="C116" s="43">
        <f>C70*1.4</f>
        <v>70.80654</v>
      </c>
      <c r="D116" s="44" t="s">
        <v>9</v>
      </c>
      <c r="E116" s="83"/>
      <c r="F116" s="84">
        <f>C116*E116</f>
        <v>0</v>
      </c>
      <c r="IU116" s="34"/>
      <c r="IV116" s="34"/>
    </row>
    <row r="117" spans="1:256" s="36" customFormat="1" ht="12.75">
      <c r="A117" s="58"/>
      <c r="B117" s="57"/>
      <c r="C117" s="66"/>
      <c r="D117" s="44"/>
      <c r="E117" s="70"/>
      <c r="F117" s="71"/>
      <c r="IU117" s="34"/>
      <c r="IV117" s="34"/>
    </row>
    <row r="118" spans="1:256" s="36" customFormat="1" ht="25.5">
      <c r="A118" s="67" t="s">
        <v>60</v>
      </c>
      <c r="B118" s="52" t="s">
        <v>67</v>
      </c>
      <c r="C118" s="64"/>
      <c r="D118" s="65"/>
      <c r="E118" s="68"/>
      <c r="F118" s="78">
        <f>SUM(F108:F117)</f>
        <v>0</v>
      </c>
      <c r="IU118" s="34"/>
      <c r="IV118" s="34"/>
    </row>
    <row r="119" spans="1:256" s="36" customFormat="1" ht="12.75">
      <c r="A119" s="106"/>
      <c r="B119" s="52"/>
      <c r="C119" s="66"/>
      <c r="D119" s="44"/>
      <c r="E119" s="70"/>
      <c r="F119" s="69"/>
      <c r="IU119" s="34"/>
      <c r="IV119" s="34"/>
    </row>
    <row r="120" spans="1:256" s="36" customFormat="1" ht="12.75">
      <c r="A120" s="67" t="s">
        <v>68</v>
      </c>
      <c r="B120" s="52" t="s">
        <v>69</v>
      </c>
      <c r="C120" s="53"/>
      <c r="D120" s="54"/>
      <c r="E120" s="80"/>
      <c r="F120" s="90">
        <f>F118++F98+F85+F72+F105</f>
        <v>0</v>
      </c>
      <c r="IU120" s="34"/>
      <c r="IV120" s="34"/>
    </row>
    <row r="121" spans="1:256" s="39" customFormat="1" ht="12.75">
      <c r="A121" s="101"/>
      <c r="B121" s="102"/>
      <c r="C121" s="66"/>
      <c r="D121" s="97"/>
      <c r="E121" s="70"/>
      <c r="F121" s="107"/>
      <c r="G121" s="38"/>
      <c r="IV121" s="34"/>
    </row>
    <row r="122" spans="1:256" s="39" customFormat="1" ht="12.75">
      <c r="A122" s="67" t="s">
        <v>3</v>
      </c>
      <c r="B122" s="52" t="s">
        <v>117</v>
      </c>
      <c r="C122" s="53"/>
      <c r="D122" s="79"/>
      <c r="E122" s="80"/>
      <c r="F122" s="108"/>
      <c r="G122" s="38"/>
      <c r="IV122" s="34"/>
    </row>
    <row r="123" spans="1:256" s="39" customFormat="1" ht="12.75">
      <c r="A123" s="67"/>
      <c r="B123" s="56"/>
      <c r="C123" s="66"/>
      <c r="D123" s="97"/>
      <c r="E123" s="70"/>
      <c r="F123" s="98"/>
      <c r="G123" s="38"/>
      <c r="IV123" s="34"/>
    </row>
    <row r="124" spans="1:256" s="39" customFormat="1" ht="12.75">
      <c r="A124" s="67" t="s">
        <v>70</v>
      </c>
      <c r="B124" s="52" t="s">
        <v>71</v>
      </c>
      <c r="C124" s="64"/>
      <c r="D124" s="82"/>
      <c r="E124" s="68"/>
      <c r="F124" s="107"/>
      <c r="G124" s="38"/>
      <c r="IV124" s="34"/>
    </row>
    <row r="125" spans="1:256" s="39" customFormat="1" ht="12.75">
      <c r="A125" s="109"/>
      <c r="B125" s="110"/>
      <c r="C125" s="111"/>
      <c r="D125" s="112"/>
      <c r="E125" s="113"/>
      <c r="F125" s="114"/>
      <c r="G125" s="38"/>
      <c r="IV125" s="34"/>
    </row>
    <row r="126" spans="1:256" s="39" customFormat="1" ht="12.75">
      <c r="A126" s="60" t="s">
        <v>72</v>
      </c>
      <c r="B126" s="57" t="s">
        <v>73</v>
      </c>
      <c r="C126" s="66"/>
      <c r="D126" s="97"/>
      <c r="E126" s="70"/>
      <c r="F126" s="98"/>
      <c r="G126" s="38"/>
      <c r="IV126" s="34"/>
    </row>
    <row r="127" spans="1:256" s="39" customFormat="1" ht="12.75">
      <c r="A127" s="105"/>
      <c r="B127" s="96"/>
      <c r="C127" s="66"/>
      <c r="D127" s="44"/>
      <c r="E127" s="70"/>
      <c r="F127" s="71"/>
      <c r="G127" s="38"/>
      <c r="IV127" s="34"/>
    </row>
    <row r="128" spans="1:256" s="39" customFormat="1" ht="38.25">
      <c r="A128" s="58" t="s">
        <v>81</v>
      </c>
      <c r="B128" s="57" t="s">
        <v>151</v>
      </c>
      <c r="C128" s="66"/>
      <c r="D128" s="97"/>
      <c r="E128" s="70"/>
      <c r="F128" s="98"/>
      <c r="G128" s="38"/>
      <c r="IV128" s="34"/>
    </row>
    <row r="129" spans="1:256" s="39" customFormat="1" ht="12.75">
      <c r="A129" s="105"/>
      <c r="B129" s="96"/>
      <c r="C129" s="43">
        <f>64*2*0.05</f>
        <v>6.4</v>
      </c>
      <c r="D129" s="44" t="s">
        <v>9</v>
      </c>
      <c r="E129" s="83"/>
      <c r="F129" s="84">
        <f>C129*E129</f>
        <v>0</v>
      </c>
      <c r="G129" s="38"/>
      <c r="IV129" s="34"/>
    </row>
    <row r="130" spans="1:256" s="39" customFormat="1" ht="12.75">
      <c r="A130" s="105"/>
      <c r="B130" s="96"/>
      <c r="C130" s="66"/>
      <c r="D130" s="44"/>
      <c r="E130" s="70"/>
      <c r="F130" s="71"/>
      <c r="G130" s="38"/>
      <c r="IV130" s="34"/>
    </row>
    <row r="131" spans="1:256" s="39" customFormat="1" ht="38.25">
      <c r="A131" s="58" t="s">
        <v>168</v>
      </c>
      <c r="B131" s="57" t="s">
        <v>109</v>
      </c>
      <c r="C131" s="66"/>
      <c r="D131" s="97"/>
      <c r="E131" s="70"/>
      <c r="F131" s="98"/>
      <c r="G131" s="38"/>
      <c r="IV131" s="34"/>
    </row>
    <row r="132" spans="1:256" s="39" customFormat="1" ht="12.75">
      <c r="A132" s="105"/>
      <c r="B132" s="96"/>
      <c r="C132" s="43">
        <f>(754*2.5)*0.12*1.2</f>
        <v>271.44</v>
      </c>
      <c r="D132" s="44" t="s">
        <v>9</v>
      </c>
      <c r="E132" s="83"/>
      <c r="F132" s="84">
        <f>C132*E132</f>
        <v>0</v>
      </c>
      <c r="G132" s="38"/>
      <c r="IV132" s="34"/>
    </row>
    <row r="133" spans="1:256" s="39" customFormat="1" ht="12.75">
      <c r="A133" s="105"/>
      <c r="B133" s="96"/>
      <c r="C133" s="43"/>
      <c r="D133" s="44"/>
      <c r="E133" s="122"/>
      <c r="F133" s="123"/>
      <c r="G133" s="38"/>
      <c r="IV133" s="34"/>
    </row>
    <row r="134" spans="1:256" s="39" customFormat="1" ht="38.25">
      <c r="A134" s="58" t="s">
        <v>169</v>
      </c>
      <c r="B134" s="57" t="s">
        <v>152</v>
      </c>
      <c r="C134" s="66"/>
      <c r="D134" s="97"/>
      <c r="E134" s="70"/>
      <c r="F134" s="98"/>
      <c r="G134" s="38"/>
      <c r="IV134" s="34"/>
    </row>
    <row r="135" spans="1:256" s="39" customFormat="1" ht="12.75">
      <c r="A135" s="105"/>
      <c r="B135" s="96"/>
      <c r="C135" s="43">
        <f>64*2*0.15</f>
        <v>19.2</v>
      </c>
      <c r="D135" s="44" t="s">
        <v>9</v>
      </c>
      <c r="E135" s="83"/>
      <c r="F135" s="84">
        <f>C135*E135</f>
        <v>0</v>
      </c>
      <c r="G135" s="38"/>
      <c r="IV135" s="34"/>
    </row>
    <row r="136" spans="1:256" s="39" customFormat="1" ht="12.75">
      <c r="A136" s="105"/>
      <c r="B136" s="96"/>
      <c r="C136" s="43"/>
      <c r="D136" s="44"/>
      <c r="E136" s="122"/>
      <c r="F136" s="123"/>
      <c r="G136" s="38"/>
      <c r="IV136" s="34"/>
    </row>
    <row r="137" spans="1:256" s="39" customFormat="1" ht="12.75">
      <c r="A137" s="60" t="s">
        <v>153</v>
      </c>
      <c r="B137" s="57" t="s">
        <v>154</v>
      </c>
      <c r="C137" s="64"/>
      <c r="D137" s="65"/>
      <c r="E137" s="68"/>
      <c r="F137" s="69"/>
      <c r="G137" s="38"/>
      <c r="IV137" s="34"/>
    </row>
    <row r="138" spans="1:256" s="39" customFormat="1" ht="12.75">
      <c r="A138" s="115"/>
      <c r="B138" s="56"/>
      <c r="C138" s="111"/>
      <c r="D138" s="55"/>
      <c r="E138" s="113"/>
      <c r="F138" s="116"/>
      <c r="G138" s="38"/>
      <c r="IV138" s="34"/>
    </row>
    <row r="139" spans="1:256" s="39" customFormat="1" ht="38.25">
      <c r="A139" s="58" t="s">
        <v>155</v>
      </c>
      <c r="B139" s="57" t="s">
        <v>156</v>
      </c>
      <c r="C139" s="66"/>
      <c r="D139" s="44"/>
      <c r="E139" s="70"/>
      <c r="F139" s="71"/>
      <c r="G139" s="38"/>
      <c r="IV139" s="34"/>
    </row>
    <row r="140" spans="1:256" s="39" customFormat="1" ht="12.75">
      <c r="A140" s="58"/>
      <c r="B140" s="57"/>
      <c r="C140" s="43">
        <f>57*1.5</f>
        <v>85.5</v>
      </c>
      <c r="D140" s="44" t="s">
        <v>10</v>
      </c>
      <c r="E140" s="83"/>
      <c r="F140" s="84">
        <f>C140*E140</f>
        <v>0</v>
      </c>
      <c r="G140" s="38"/>
      <c r="IV140" s="34"/>
    </row>
    <row r="141" spans="1:256" s="39" customFormat="1" ht="12.75">
      <c r="A141" s="105"/>
      <c r="B141" s="96"/>
      <c r="C141" s="43"/>
      <c r="D141" s="44"/>
      <c r="E141" s="122"/>
      <c r="F141" s="123"/>
      <c r="G141" s="38"/>
      <c r="IV141" s="34"/>
    </row>
    <row r="142" spans="1:256" s="36" customFormat="1" ht="12.75">
      <c r="A142" s="67" t="s">
        <v>74</v>
      </c>
      <c r="B142" s="52" t="s">
        <v>75</v>
      </c>
      <c r="C142" s="64"/>
      <c r="D142" s="65"/>
      <c r="E142" s="68"/>
      <c r="F142" s="78">
        <f>SUM(F127:F141)</f>
        <v>0</v>
      </c>
      <c r="I142" s="36">
        <v>0.58</v>
      </c>
      <c r="IU142" s="34"/>
      <c r="IV142" s="34"/>
    </row>
    <row r="143" spans="1:256" s="36" customFormat="1" ht="12.75">
      <c r="A143" s="67"/>
      <c r="B143" s="52"/>
      <c r="C143" s="64"/>
      <c r="D143" s="65"/>
      <c r="E143" s="68"/>
      <c r="F143" s="146"/>
      <c r="IU143" s="34"/>
      <c r="IV143" s="34"/>
    </row>
    <row r="144" spans="1:256" s="126" customFormat="1" ht="12.75">
      <c r="A144" s="67" t="s">
        <v>110</v>
      </c>
      <c r="B144" s="52" t="s">
        <v>111</v>
      </c>
      <c r="C144" s="64"/>
      <c r="D144" s="65"/>
      <c r="E144" s="68"/>
      <c r="F144" s="69"/>
      <c r="I144" s="126">
        <v>0.58</v>
      </c>
      <c r="IU144" s="144"/>
      <c r="IV144" s="144"/>
    </row>
    <row r="145" spans="1:256" s="126" customFormat="1" ht="12.75">
      <c r="A145" s="67"/>
      <c r="B145" s="52"/>
      <c r="C145" s="64"/>
      <c r="D145" s="65"/>
      <c r="E145" s="68"/>
      <c r="F145" s="69"/>
      <c r="IU145" s="144"/>
      <c r="IV145" s="144"/>
    </row>
    <row r="146" spans="1:256" s="126" customFormat="1" ht="12.75">
      <c r="A146" s="60" t="s">
        <v>158</v>
      </c>
      <c r="B146" s="57" t="s">
        <v>157</v>
      </c>
      <c r="C146" s="64"/>
      <c r="D146" s="65"/>
      <c r="E146" s="68"/>
      <c r="F146" s="69"/>
      <c r="IU146" s="144"/>
      <c r="IV146" s="144"/>
    </row>
    <row r="147" spans="1:256" s="126" customFormat="1" ht="12.75">
      <c r="A147" s="115"/>
      <c r="B147" s="56"/>
      <c r="C147" s="111"/>
      <c r="D147" s="55"/>
      <c r="E147" s="113"/>
      <c r="F147" s="116"/>
      <c r="IU147" s="144"/>
      <c r="IV147" s="144"/>
    </row>
    <row r="148" spans="1:256" s="126" customFormat="1" ht="25.5">
      <c r="A148" s="58" t="s">
        <v>159</v>
      </c>
      <c r="B148" s="57" t="s">
        <v>162</v>
      </c>
      <c r="C148" s="66"/>
      <c r="D148" s="44"/>
      <c r="E148" s="70"/>
      <c r="F148" s="71"/>
      <c r="IU148" s="144"/>
      <c r="IV148" s="144"/>
    </row>
    <row r="149" spans="1:256" s="126" customFormat="1" ht="12.75">
      <c r="A149" s="58"/>
      <c r="B149" s="57"/>
      <c r="C149" s="43">
        <f>57*0.6</f>
        <v>34.199999999999996</v>
      </c>
      <c r="D149" s="44" t="s">
        <v>10</v>
      </c>
      <c r="E149" s="83"/>
      <c r="F149" s="84">
        <f>C149*E149</f>
        <v>0</v>
      </c>
      <c r="IU149" s="144"/>
      <c r="IV149" s="144"/>
    </row>
    <row r="150" spans="1:256" s="126" customFormat="1" ht="12.75">
      <c r="A150" s="58"/>
      <c r="B150" s="57"/>
      <c r="C150" s="43"/>
      <c r="D150" s="44"/>
      <c r="E150" s="70"/>
      <c r="F150" s="71"/>
      <c r="IU150" s="144"/>
      <c r="IV150" s="144"/>
    </row>
    <row r="151" spans="1:256" s="126" customFormat="1" ht="25.5">
      <c r="A151" s="58" t="s">
        <v>160</v>
      </c>
      <c r="B151" s="57" t="s">
        <v>161</v>
      </c>
      <c r="C151" s="66"/>
      <c r="D151" s="44"/>
      <c r="E151" s="70"/>
      <c r="F151" s="71"/>
      <c r="IU151" s="144"/>
      <c r="IV151" s="144"/>
    </row>
    <row r="152" spans="1:256" s="126" customFormat="1" ht="12.75">
      <c r="A152" s="58"/>
      <c r="B152" s="57"/>
      <c r="C152" s="43">
        <f>64*1.5</f>
        <v>96</v>
      </c>
      <c r="D152" s="44" t="s">
        <v>10</v>
      </c>
      <c r="E152" s="83"/>
      <c r="F152" s="84">
        <f>C152*E152</f>
        <v>0</v>
      </c>
      <c r="IU152" s="144"/>
      <c r="IV152" s="144"/>
    </row>
    <row r="153" spans="1:256" s="126" customFormat="1" ht="12.75">
      <c r="A153" s="117"/>
      <c r="B153" s="56"/>
      <c r="C153" s="111"/>
      <c r="D153" s="55"/>
      <c r="E153" s="113"/>
      <c r="F153" s="116"/>
      <c r="K153" s="126">
        <f>SUM(K127:K144)</f>
        <v>0</v>
      </c>
      <c r="IU153" s="144"/>
      <c r="IV153" s="144"/>
    </row>
    <row r="154" spans="1:256" s="126" customFormat="1" ht="12.75">
      <c r="A154" s="60" t="s">
        <v>112</v>
      </c>
      <c r="B154" s="57" t="s">
        <v>114</v>
      </c>
      <c r="C154" s="64"/>
      <c r="D154" s="65"/>
      <c r="E154" s="68"/>
      <c r="F154" s="69"/>
      <c r="IU154" s="144"/>
      <c r="IV154" s="144"/>
    </row>
    <row r="155" spans="1:256" s="126" customFormat="1" ht="12.75">
      <c r="A155" s="115"/>
      <c r="B155" s="56"/>
      <c r="C155" s="111"/>
      <c r="D155" s="55"/>
      <c r="E155" s="113"/>
      <c r="F155" s="116"/>
      <c r="IU155" s="144"/>
      <c r="IV155" s="144"/>
    </row>
    <row r="156" spans="1:256" s="126" customFormat="1" ht="25.5">
      <c r="A156" s="58" t="s">
        <v>113</v>
      </c>
      <c r="B156" s="57" t="s">
        <v>116</v>
      </c>
      <c r="C156" s="66"/>
      <c r="D156" s="44"/>
      <c r="E156" s="70"/>
      <c r="F156" s="71"/>
      <c r="IU156" s="144"/>
      <c r="IV156" s="144"/>
    </row>
    <row r="157" spans="1:256" s="126" customFormat="1" ht="12.75">
      <c r="A157" s="58"/>
      <c r="B157" s="57"/>
      <c r="C157" s="43">
        <f>3149*0.03*1.2</f>
        <v>113.36399999999999</v>
      </c>
      <c r="D157" s="44" t="s">
        <v>9</v>
      </c>
      <c r="E157" s="83"/>
      <c r="F157" s="84">
        <f>C157*E157</f>
        <v>0</v>
      </c>
      <c r="IU157" s="144"/>
      <c r="IV157" s="144"/>
    </row>
    <row r="158" spans="1:256" s="126" customFormat="1" ht="12.75">
      <c r="A158" s="115"/>
      <c r="B158" s="56"/>
      <c r="C158" s="111"/>
      <c r="D158" s="55"/>
      <c r="E158" s="113"/>
      <c r="F158" s="116"/>
      <c r="IU158" s="144"/>
      <c r="IV158" s="144"/>
    </row>
    <row r="159" spans="1:256" s="126" customFormat="1" ht="12.75">
      <c r="A159" s="67" t="s">
        <v>110</v>
      </c>
      <c r="B159" s="52" t="s">
        <v>115</v>
      </c>
      <c r="C159" s="64"/>
      <c r="D159" s="65"/>
      <c r="E159" s="68"/>
      <c r="F159" s="78">
        <f>SUM(F144:F158)</f>
        <v>0</v>
      </c>
      <c r="IU159" s="144"/>
      <c r="IV159" s="144"/>
    </row>
    <row r="160" spans="1:256" s="126" customFormat="1" ht="12.75">
      <c r="A160" s="67"/>
      <c r="B160" s="52"/>
      <c r="C160" s="64"/>
      <c r="D160" s="65"/>
      <c r="E160" s="68"/>
      <c r="F160" s="146"/>
      <c r="IU160" s="144"/>
      <c r="IV160" s="144"/>
    </row>
    <row r="161" spans="1:256" s="126" customFormat="1" ht="12.75">
      <c r="A161" s="67" t="s">
        <v>132</v>
      </c>
      <c r="B161" s="52" t="s">
        <v>133</v>
      </c>
      <c r="C161" s="64"/>
      <c r="D161" s="65"/>
      <c r="E161" s="68"/>
      <c r="F161" s="69"/>
      <c r="IU161" s="144"/>
      <c r="IV161" s="144"/>
    </row>
    <row r="162" spans="1:256" s="126" customFormat="1" ht="12.75">
      <c r="A162" s="117"/>
      <c r="B162" s="56"/>
      <c r="C162" s="111"/>
      <c r="D162" s="55"/>
      <c r="E162" s="113"/>
      <c r="F162" s="116"/>
      <c r="IU162" s="144"/>
      <c r="IV162" s="144"/>
    </row>
    <row r="163" spans="1:256" s="126" customFormat="1" ht="12.75">
      <c r="A163" s="60" t="s">
        <v>134</v>
      </c>
      <c r="B163" s="57" t="s">
        <v>135</v>
      </c>
      <c r="C163" s="64"/>
      <c r="D163" s="65"/>
      <c r="E163" s="68"/>
      <c r="F163" s="69"/>
      <c r="IU163" s="144"/>
      <c r="IV163" s="144"/>
    </row>
    <row r="164" spans="1:256" s="126" customFormat="1" ht="12.75">
      <c r="A164" s="115"/>
      <c r="B164" s="56"/>
      <c r="C164" s="111"/>
      <c r="D164" s="55"/>
      <c r="E164" s="113"/>
      <c r="F164" s="116"/>
      <c r="IU164" s="144"/>
      <c r="IV164" s="144"/>
    </row>
    <row r="165" spans="1:256" s="126" customFormat="1" ht="63.75">
      <c r="A165" s="179" t="s">
        <v>136</v>
      </c>
      <c r="B165" s="85" t="s">
        <v>137</v>
      </c>
      <c r="C165" s="180"/>
      <c r="D165" s="88"/>
      <c r="E165" s="89"/>
      <c r="F165" s="87"/>
      <c r="IU165" s="144"/>
      <c r="IV165" s="144"/>
    </row>
    <row r="166" spans="1:256" s="126" customFormat="1" ht="12.75">
      <c r="A166" s="179"/>
      <c r="B166" s="181"/>
      <c r="C166" s="86">
        <v>7.5</v>
      </c>
      <c r="D166" s="182" t="s">
        <v>138</v>
      </c>
      <c r="E166" s="183"/>
      <c r="F166" s="184">
        <f>C166*E166</f>
        <v>0</v>
      </c>
      <c r="IU166" s="144"/>
      <c r="IV166" s="144"/>
    </row>
    <row r="167" spans="1:256" s="126" customFormat="1" ht="12.75">
      <c r="A167" s="185"/>
      <c r="B167" s="186"/>
      <c r="C167" s="187"/>
      <c r="D167" s="182"/>
      <c r="E167" s="188"/>
      <c r="F167" s="189"/>
      <c r="IU167" s="144"/>
      <c r="IV167" s="144"/>
    </row>
    <row r="168" spans="1:256" s="126" customFormat="1" ht="63.75">
      <c r="A168" s="179" t="s">
        <v>139</v>
      </c>
      <c r="B168" s="85" t="s">
        <v>140</v>
      </c>
      <c r="C168" s="180"/>
      <c r="D168" s="88"/>
      <c r="E168" s="89"/>
      <c r="F168" s="87"/>
      <c r="IU168" s="144"/>
      <c r="IV168" s="144"/>
    </row>
    <row r="169" spans="1:256" s="126" customFormat="1" ht="12.75">
      <c r="A169" s="179"/>
      <c r="B169" s="181"/>
      <c r="C169" s="86">
        <v>1</v>
      </c>
      <c r="D169" s="182" t="s">
        <v>138</v>
      </c>
      <c r="E169" s="183"/>
      <c r="F169" s="184">
        <f>C169*E169</f>
        <v>0</v>
      </c>
      <c r="IU169" s="144"/>
      <c r="IV169" s="144"/>
    </row>
    <row r="170" spans="1:256" s="126" customFormat="1" ht="12.75">
      <c r="A170" s="179"/>
      <c r="B170" s="85"/>
      <c r="C170" s="86"/>
      <c r="D170" s="182"/>
      <c r="E170" s="89"/>
      <c r="F170" s="87"/>
      <c r="IU170" s="144"/>
      <c r="IV170" s="144"/>
    </row>
    <row r="171" spans="1:256" s="126" customFormat="1" ht="63.75">
      <c r="A171" s="179" t="s">
        <v>141</v>
      </c>
      <c r="B171" s="85" t="s">
        <v>142</v>
      </c>
      <c r="C171" s="180"/>
      <c r="D171" s="88"/>
      <c r="E171" s="89"/>
      <c r="F171" s="87"/>
      <c r="IU171" s="144"/>
      <c r="IV171" s="144"/>
    </row>
    <row r="172" spans="1:256" s="126" customFormat="1" ht="12.75">
      <c r="A172" s="179"/>
      <c r="B172" s="181"/>
      <c r="C172" s="86">
        <v>64.5</v>
      </c>
      <c r="D172" s="182" t="s">
        <v>138</v>
      </c>
      <c r="E172" s="183"/>
      <c r="F172" s="184">
        <f>C172*E172</f>
        <v>0</v>
      </c>
      <c r="IU172" s="144"/>
      <c r="IV172" s="144"/>
    </row>
    <row r="173" spans="1:256" s="126" customFormat="1" ht="12.75">
      <c r="A173" s="115"/>
      <c r="B173" s="56"/>
      <c r="C173" s="111"/>
      <c r="D173" s="55"/>
      <c r="E173" s="113"/>
      <c r="F173" s="116"/>
      <c r="IU173" s="144"/>
      <c r="IV173" s="144"/>
    </row>
    <row r="174" spans="1:256" s="126" customFormat="1" ht="12.75">
      <c r="A174" s="67" t="s">
        <v>132</v>
      </c>
      <c r="B174" s="52" t="s">
        <v>143</v>
      </c>
      <c r="C174" s="64"/>
      <c r="D174" s="65"/>
      <c r="E174" s="68"/>
      <c r="F174" s="78">
        <f>SUM(F164:F173)</f>
        <v>0</v>
      </c>
      <c r="IU174" s="144"/>
      <c r="IV174" s="144"/>
    </row>
    <row r="175" spans="1:256" s="36" customFormat="1" ht="12.75">
      <c r="A175" s="67"/>
      <c r="B175" s="52"/>
      <c r="C175" s="64"/>
      <c r="D175" s="65"/>
      <c r="E175" s="68"/>
      <c r="F175" s="69"/>
      <c r="IU175" s="34"/>
      <c r="IV175" s="34"/>
    </row>
    <row r="176" spans="1:256" s="36" customFormat="1" ht="12.75">
      <c r="A176" s="67" t="s">
        <v>76</v>
      </c>
      <c r="B176" s="52" t="s">
        <v>77</v>
      </c>
      <c r="C176" s="64"/>
      <c r="D176" s="65"/>
      <c r="E176" s="68"/>
      <c r="F176" s="69"/>
      <c r="IU176" s="34"/>
      <c r="IV176" s="34"/>
    </row>
    <row r="177" spans="1:256" s="36" customFormat="1" ht="12.75">
      <c r="A177" s="115"/>
      <c r="B177" s="56"/>
      <c r="C177" s="111"/>
      <c r="D177" s="55"/>
      <c r="E177" s="113"/>
      <c r="F177" s="116"/>
      <c r="IU177" s="34"/>
      <c r="IV177" s="34"/>
    </row>
    <row r="178" spans="1:256" s="36" customFormat="1" ht="38.25">
      <c r="A178" s="58" t="s">
        <v>78</v>
      </c>
      <c r="B178" s="57" t="s">
        <v>91</v>
      </c>
      <c r="C178" s="66"/>
      <c r="D178" s="44"/>
      <c r="E178" s="70"/>
      <c r="F178" s="71"/>
      <c r="IU178" s="34"/>
      <c r="IV178" s="34"/>
    </row>
    <row r="179" spans="1:256" s="36" customFormat="1" ht="12.75">
      <c r="A179" s="105"/>
      <c r="B179" s="57"/>
      <c r="C179" s="43">
        <v>754</v>
      </c>
      <c r="D179" s="55" t="s">
        <v>10</v>
      </c>
      <c r="E179" s="83"/>
      <c r="F179" s="84">
        <f>C179*E179</f>
        <v>0</v>
      </c>
      <c r="IU179" s="34"/>
      <c r="IV179" s="34"/>
    </row>
    <row r="180" spans="1:256" s="36" customFormat="1" ht="12.75">
      <c r="A180" s="105"/>
      <c r="B180" s="57"/>
      <c r="C180" s="66"/>
      <c r="D180" s="55"/>
      <c r="E180" s="70"/>
      <c r="F180" s="71"/>
      <c r="IU180" s="34"/>
      <c r="IV180" s="34"/>
    </row>
    <row r="181" spans="1:256" s="36" customFormat="1" ht="12.75">
      <c r="A181" s="67" t="s">
        <v>76</v>
      </c>
      <c r="B181" s="52" t="s">
        <v>79</v>
      </c>
      <c r="C181" s="64"/>
      <c r="D181" s="65"/>
      <c r="E181" s="68"/>
      <c r="F181" s="78">
        <f>SUM(F179:F179)</f>
        <v>0</v>
      </c>
      <c r="IU181" s="34"/>
      <c r="IV181" s="34"/>
    </row>
    <row r="182" spans="1:256" s="36" customFormat="1" ht="12.75">
      <c r="A182" s="115"/>
      <c r="B182" s="56"/>
      <c r="C182" s="111"/>
      <c r="D182" s="55"/>
      <c r="E182" s="113"/>
      <c r="F182" s="116"/>
      <c r="IU182" s="34"/>
      <c r="IV182" s="34"/>
    </row>
    <row r="183" spans="1:256" s="36" customFormat="1" ht="12.75">
      <c r="A183" s="67" t="s">
        <v>3</v>
      </c>
      <c r="B183" s="52" t="s">
        <v>118</v>
      </c>
      <c r="C183" s="53"/>
      <c r="D183" s="54"/>
      <c r="E183" s="80"/>
      <c r="F183" s="90">
        <f>F142+F159+F181+F174</f>
        <v>0</v>
      </c>
      <c r="IU183" s="34"/>
      <c r="IV183" s="34"/>
    </row>
    <row r="184" spans="1:256" s="36" customFormat="1" ht="12.75">
      <c r="A184" s="67"/>
      <c r="B184" s="52"/>
      <c r="C184" s="53"/>
      <c r="D184" s="54"/>
      <c r="E184" s="80"/>
      <c r="F184" s="147"/>
      <c r="IU184" s="34"/>
      <c r="IV184" s="34"/>
    </row>
    <row r="185" spans="1:256" s="36" customFormat="1" ht="12.75">
      <c r="A185" s="67" t="s">
        <v>4</v>
      </c>
      <c r="B185" s="52" t="s">
        <v>15</v>
      </c>
      <c r="C185" s="53"/>
      <c r="D185" s="54"/>
      <c r="E185" s="80"/>
      <c r="F185" s="81"/>
      <c r="IU185" s="34"/>
      <c r="IV185" s="34"/>
    </row>
    <row r="186" spans="1:256" s="36" customFormat="1" ht="12.75">
      <c r="A186" s="67"/>
      <c r="B186" s="52"/>
      <c r="C186" s="53"/>
      <c r="D186" s="54"/>
      <c r="E186" s="80"/>
      <c r="F186" s="81"/>
      <c r="IU186" s="34"/>
      <c r="IV186" s="34"/>
    </row>
    <row r="187" spans="1:256" s="36" customFormat="1" ht="89.25">
      <c r="A187" s="60" t="s">
        <v>170</v>
      </c>
      <c r="B187" s="157" t="s">
        <v>164</v>
      </c>
      <c r="C187" s="66"/>
      <c r="D187" s="44"/>
      <c r="E187" s="61"/>
      <c r="F187" s="59"/>
      <c r="IU187" s="34"/>
      <c r="IV187" s="34"/>
    </row>
    <row r="188" spans="1:256" s="36" customFormat="1" ht="12.75">
      <c r="A188" s="58"/>
      <c r="B188" s="42"/>
      <c r="C188" s="43">
        <v>19</v>
      </c>
      <c r="D188" s="44" t="s">
        <v>7</v>
      </c>
      <c r="E188" s="62"/>
      <c r="F188" s="63">
        <f>C188*E188</f>
        <v>0</v>
      </c>
      <c r="IU188" s="34"/>
      <c r="IV188" s="34"/>
    </row>
    <row r="189" spans="1:256" s="36" customFormat="1" ht="12.75">
      <c r="A189" s="58"/>
      <c r="B189" s="42"/>
      <c r="C189" s="43"/>
      <c r="D189" s="44"/>
      <c r="E189" s="192"/>
      <c r="F189" s="193"/>
      <c r="IU189" s="34"/>
      <c r="IV189" s="34"/>
    </row>
    <row r="190" spans="1:256" s="36" customFormat="1" ht="129.75">
      <c r="A190" s="58" t="s">
        <v>171</v>
      </c>
      <c r="B190" s="42" t="s">
        <v>165</v>
      </c>
      <c r="C190" s="66"/>
      <c r="D190" s="44"/>
      <c r="E190" s="194"/>
      <c r="F190" s="195"/>
      <c r="IU190" s="34"/>
      <c r="IV190" s="34"/>
    </row>
    <row r="191" spans="1:256" s="36" customFormat="1" ht="12.75">
      <c r="A191" s="196"/>
      <c r="B191" s="42"/>
      <c r="C191" s="43">
        <v>64</v>
      </c>
      <c r="D191" s="44" t="s">
        <v>138</v>
      </c>
      <c r="E191" s="118"/>
      <c r="F191" s="63">
        <f>C191*E191</f>
        <v>0</v>
      </c>
      <c r="IU191" s="34"/>
      <c r="IV191" s="34"/>
    </row>
    <row r="192" spans="1:256" s="36" customFormat="1" ht="12.75">
      <c r="A192" s="58"/>
      <c r="B192" s="42"/>
      <c r="C192" s="43"/>
      <c r="D192" s="44"/>
      <c r="E192" s="61"/>
      <c r="F192" s="59"/>
      <c r="IU192" s="34"/>
      <c r="IV192" s="34"/>
    </row>
    <row r="193" spans="1:256" s="36" customFormat="1" ht="12.75">
      <c r="A193" s="67" t="s">
        <v>4</v>
      </c>
      <c r="B193" s="52" t="s">
        <v>163</v>
      </c>
      <c r="C193" s="54"/>
      <c r="D193" s="54"/>
      <c r="E193" s="80"/>
      <c r="F193" s="90">
        <f>SUM(F186:F192)</f>
        <v>0</v>
      </c>
      <c r="IU193" s="34"/>
      <c r="IV193" s="34"/>
    </row>
    <row r="194" spans="1:256" s="36" customFormat="1" ht="12.75">
      <c r="A194" s="67"/>
      <c r="B194" s="52"/>
      <c r="C194" s="53"/>
      <c r="D194" s="54"/>
      <c r="E194" s="80"/>
      <c r="F194" s="147"/>
      <c r="IU194" s="34"/>
      <c r="IV194" s="34"/>
    </row>
    <row r="195" spans="1:7" s="144" customFormat="1" ht="12.75">
      <c r="A195" s="124" t="s">
        <v>5</v>
      </c>
      <c r="B195" s="124" t="s">
        <v>16</v>
      </c>
      <c r="C195" s="148"/>
      <c r="D195" s="149"/>
      <c r="E195" s="150"/>
      <c r="F195" s="151"/>
      <c r="G195" s="152"/>
    </row>
    <row r="196" spans="1:7" s="144" customFormat="1" ht="12.75">
      <c r="A196" s="129"/>
      <c r="B196" s="153"/>
      <c r="C196" s="148"/>
      <c r="D196" s="149"/>
      <c r="E196" s="150"/>
      <c r="F196" s="151"/>
      <c r="G196" s="152"/>
    </row>
    <row r="197" spans="1:7" s="144" customFormat="1" ht="12.75">
      <c r="A197" s="67" t="s">
        <v>181</v>
      </c>
      <c r="B197" s="124" t="s">
        <v>119</v>
      </c>
      <c r="C197" s="148"/>
      <c r="D197" s="149"/>
      <c r="E197" s="150"/>
      <c r="F197" s="151"/>
      <c r="G197" s="152"/>
    </row>
    <row r="198" spans="1:7" s="155" customFormat="1" ht="12.75">
      <c r="A198" s="156"/>
      <c r="B198" s="157"/>
      <c r="C198" s="142"/>
      <c r="D198" s="143"/>
      <c r="E198" s="160"/>
      <c r="F198" s="161"/>
      <c r="G198" s="154"/>
    </row>
    <row r="199" spans="1:7" s="155" customFormat="1" ht="25.5">
      <c r="A199" s="141" t="s">
        <v>182</v>
      </c>
      <c r="B199" s="157" t="s">
        <v>120</v>
      </c>
      <c r="C199" s="142"/>
      <c r="D199" s="143"/>
      <c r="E199" s="162"/>
      <c r="F199" s="161"/>
      <c r="G199" s="154"/>
    </row>
    <row r="200" spans="1:7" s="155" customFormat="1" ht="12.75">
      <c r="A200" s="156"/>
      <c r="B200" s="157"/>
      <c r="C200" s="142">
        <v>4</v>
      </c>
      <c r="D200" s="143" t="s">
        <v>7</v>
      </c>
      <c r="E200" s="158"/>
      <c r="F200" s="159">
        <f>C200*E200</f>
        <v>0</v>
      </c>
      <c r="G200" s="154"/>
    </row>
    <row r="201" spans="1:7" s="155" customFormat="1" ht="12.75">
      <c r="A201" s="141"/>
      <c r="B201" s="157"/>
      <c r="C201" s="142"/>
      <c r="D201" s="143"/>
      <c r="E201" s="162"/>
      <c r="F201" s="161"/>
      <c r="G201" s="154"/>
    </row>
    <row r="202" spans="1:7" s="155" customFormat="1" ht="38.25">
      <c r="A202" s="156"/>
      <c r="B202" s="157" t="s">
        <v>121</v>
      </c>
      <c r="C202" s="142"/>
      <c r="D202" s="143"/>
      <c r="E202" s="160"/>
      <c r="F202" s="161"/>
      <c r="G202" s="154"/>
    </row>
    <row r="203" spans="1:7" s="155" customFormat="1" ht="12.75">
      <c r="A203" s="141" t="s">
        <v>183</v>
      </c>
      <c r="B203" s="157" t="s">
        <v>122</v>
      </c>
      <c r="C203" s="142">
        <v>4</v>
      </c>
      <c r="D203" s="143" t="s">
        <v>7</v>
      </c>
      <c r="E203" s="158"/>
      <c r="F203" s="159">
        <f>C203*E203</f>
        <v>0</v>
      </c>
      <c r="G203" s="154"/>
    </row>
    <row r="204" spans="1:256" s="165" customFormat="1" ht="12.75">
      <c r="A204" s="141"/>
      <c r="B204" s="157"/>
      <c r="C204" s="142"/>
      <c r="D204" s="143"/>
      <c r="E204" s="162"/>
      <c r="F204" s="161"/>
      <c r="G204" s="164"/>
      <c r="IU204" s="155"/>
      <c r="IV204" s="155"/>
    </row>
    <row r="205" spans="1:7" s="155" customFormat="1" ht="38.25">
      <c r="A205" s="156"/>
      <c r="B205" s="157" t="s">
        <v>123</v>
      </c>
      <c r="C205" s="142"/>
      <c r="D205" s="143"/>
      <c r="E205" s="160"/>
      <c r="F205" s="161"/>
      <c r="G205" s="154"/>
    </row>
    <row r="206" spans="1:7" s="155" customFormat="1" ht="12.75">
      <c r="A206" s="156" t="s">
        <v>184</v>
      </c>
      <c r="B206" s="157" t="s">
        <v>124</v>
      </c>
      <c r="C206" s="142">
        <v>4</v>
      </c>
      <c r="D206" s="143" t="s">
        <v>7</v>
      </c>
      <c r="E206" s="158"/>
      <c r="F206" s="159">
        <f>C206*E206</f>
        <v>0</v>
      </c>
      <c r="G206" s="154"/>
    </row>
    <row r="207" spans="1:7" s="155" customFormat="1" ht="12.75">
      <c r="A207" s="141"/>
      <c r="B207" s="157"/>
      <c r="C207" s="142"/>
      <c r="D207" s="143"/>
      <c r="E207" s="162"/>
      <c r="F207" s="161"/>
      <c r="G207" s="154"/>
    </row>
    <row r="208" spans="1:7" s="144" customFormat="1" ht="12.75">
      <c r="A208" s="124" t="s">
        <v>185</v>
      </c>
      <c r="B208" s="124" t="s">
        <v>125</v>
      </c>
      <c r="C208" s="148"/>
      <c r="D208" s="149"/>
      <c r="E208" s="150"/>
      <c r="F208" s="166">
        <f>SUM(F198:F207)</f>
        <v>0</v>
      </c>
      <c r="G208" s="152"/>
    </row>
    <row r="209" spans="1:256" s="173" customFormat="1" ht="12.75">
      <c r="A209" s="167"/>
      <c r="B209" s="167"/>
      <c r="C209" s="168"/>
      <c r="D209" s="169"/>
      <c r="E209" s="170"/>
      <c r="F209" s="171"/>
      <c r="G209" s="172"/>
      <c r="IU209" s="131"/>
      <c r="IV209" s="131"/>
    </row>
    <row r="210" spans="1:7" s="144" customFormat="1" ht="12.75">
      <c r="A210" s="124" t="s">
        <v>186</v>
      </c>
      <c r="B210" s="124" t="s">
        <v>126</v>
      </c>
      <c r="C210" s="148"/>
      <c r="D210" s="149"/>
      <c r="E210" s="150"/>
      <c r="F210" s="151"/>
      <c r="G210" s="152"/>
    </row>
    <row r="211" spans="1:7" s="155" customFormat="1" ht="12.75">
      <c r="A211" s="141"/>
      <c r="B211" s="157"/>
      <c r="C211" s="142"/>
      <c r="D211" s="143"/>
      <c r="E211" s="162"/>
      <c r="F211" s="161"/>
      <c r="G211" s="154"/>
    </row>
    <row r="212" spans="1:7" s="155" customFormat="1" ht="51">
      <c r="A212" s="141"/>
      <c r="B212" s="157" t="s">
        <v>127</v>
      </c>
      <c r="C212" s="142"/>
      <c r="D212" s="143"/>
      <c r="E212" s="162"/>
      <c r="F212" s="161"/>
      <c r="G212" s="154"/>
    </row>
    <row r="213" spans="1:7" s="155" customFormat="1" ht="12.75">
      <c r="A213" s="141" t="s">
        <v>187</v>
      </c>
      <c r="B213" s="157" t="s">
        <v>128</v>
      </c>
      <c r="C213" s="142">
        <f>1.5*4+2.5*5</f>
        <v>18.5</v>
      </c>
      <c r="D213" s="143" t="s">
        <v>10</v>
      </c>
      <c r="E213" s="163"/>
      <c r="F213" s="159">
        <f>C213*E213</f>
        <v>0</v>
      </c>
      <c r="G213" s="154"/>
    </row>
    <row r="214" spans="1:7" s="155" customFormat="1" ht="12.75">
      <c r="A214" s="141"/>
      <c r="B214" s="157"/>
      <c r="C214" s="142"/>
      <c r="D214" s="143"/>
      <c r="E214" s="162"/>
      <c r="F214" s="161"/>
      <c r="G214" s="154"/>
    </row>
    <row r="215" spans="1:7" s="144" customFormat="1" ht="12.75">
      <c r="A215" s="124" t="s">
        <v>186</v>
      </c>
      <c r="B215" s="124" t="s">
        <v>129</v>
      </c>
      <c r="C215" s="148"/>
      <c r="D215" s="149"/>
      <c r="E215" s="150"/>
      <c r="F215" s="166">
        <f>SUM(F212:F214)</f>
        <v>0</v>
      </c>
      <c r="G215" s="152"/>
    </row>
    <row r="216" spans="1:7" s="144" customFormat="1" ht="12.75">
      <c r="A216" s="124"/>
      <c r="B216" s="124"/>
      <c r="C216" s="174"/>
      <c r="D216" s="175"/>
      <c r="E216" s="150"/>
      <c r="F216" s="176"/>
      <c r="G216" s="152"/>
    </row>
    <row r="217" spans="1:256" s="127" customFormat="1" ht="12.75">
      <c r="A217" s="128" t="s">
        <v>5</v>
      </c>
      <c r="B217" s="124" t="s">
        <v>130</v>
      </c>
      <c r="C217" s="130"/>
      <c r="D217" s="125"/>
      <c r="E217" s="177"/>
      <c r="F217" s="166">
        <f>F215+F208</f>
        <v>0</v>
      </c>
      <c r="IT217" s="178"/>
      <c r="IU217" s="144"/>
      <c r="IV217" s="144"/>
    </row>
    <row r="218" spans="1:256" s="127" customFormat="1" ht="12.75">
      <c r="A218" s="128"/>
      <c r="B218" s="124"/>
      <c r="C218" s="130"/>
      <c r="D218" s="125"/>
      <c r="E218" s="177"/>
      <c r="F218" s="204"/>
      <c r="IT218" s="178"/>
      <c r="IU218" s="144"/>
      <c r="IV218" s="144"/>
    </row>
    <row r="219" spans="1:256" s="36" customFormat="1" ht="12.75">
      <c r="A219" s="67" t="s">
        <v>6</v>
      </c>
      <c r="B219" s="52" t="s">
        <v>198</v>
      </c>
      <c r="C219" s="53"/>
      <c r="D219" s="54"/>
      <c r="E219" s="80"/>
      <c r="F219" s="81"/>
      <c r="IU219" s="34"/>
      <c r="IV219" s="34"/>
    </row>
    <row r="220" spans="1:256" s="36" customFormat="1" ht="12.75">
      <c r="A220" s="67"/>
      <c r="B220" s="52"/>
      <c r="C220" s="53"/>
      <c r="D220" s="54"/>
      <c r="E220" s="80"/>
      <c r="F220" s="81"/>
      <c r="IU220" s="34"/>
      <c r="IV220" s="34"/>
    </row>
    <row r="221" spans="1:256" s="36" customFormat="1" ht="38.25">
      <c r="A221" s="60" t="s">
        <v>191</v>
      </c>
      <c r="B221" s="157" t="s">
        <v>201</v>
      </c>
      <c r="C221" s="66"/>
      <c r="D221" s="44"/>
      <c r="E221" s="61"/>
      <c r="F221" s="59"/>
      <c r="IU221" s="34"/>
      <c r="IV221" s="34"/>
    </row>
    <row r="222" spans="1:256" s="36" customFormat="1" ht="12.75">
      <c r="A222" s="58"/>
      <c r="B222" s="42"/>
      <c r="C222" s="43">
        <v>1</v>
      </c>
      <c r="D222" s="44" t="s">
        <v>200</v>
      </c>
      <c r="E222" s="62"/>
      <c r="F222" s="63">
        <f>C222*E222</f>
        <v>0</v>
      </c>
      <c r="IU222" s="34"/>
      <c r="IV222" s="34"/>
    </row>
    <row r="223" spans="1:256" s="36" customFormat="1" ht="12.75">
      <c r="A223" s="58"/>
      <c r="B223" s="42"/>
      <c r="C223" s="43"/>
      <c r="D223" s="44"/>
      <c r="E223" s="192"/>
      <c r="F223" s="193"/>
      <c r="IU223" s="34"/>
      <c r="IV223" s="34"/>
    </row>
    <row r="224" spans="1:256" s="36" customFormat="1" ht="38.25">
      <c r="A224" s="58" t="s">
        <v>192</v>
      </c>
      <c r="B224" s="157" t="s">
        <v>202</v>
      </c>
      <c r="C224" s="66"/>
      <c r="D224" s="44"/>
      <c r="E224" s="194"/>
      <c r="F224" s="195"/>
      <c r="IU224" s="34"/>
      <c r="IV224" s="34"/>
    </row>
    <row r="225" spans="1:256" s="36" customFormat="1" ht="12.75">
      <c r="A225" s="196"/>
      <c r="B225" s="42"/>
      <c r="C225" s="43">
        <v>1</v>
      </c>
      <c r="D225" s="44" t="s">
        <v>200</v>
      </c>
      <c r="E225" s="118"/>
      <c r="F225" s="63">
        <f>C225*E225</f>
        <v>0</v>
      </c>
      <c r="IU225" s="34"/>
      <c r="IV225" s="34"/>
    </row>
    <row r="226" spans="1:256" s="36" customFormat="1" ht="12.75">
      <c r="A226" s="67"/>
      <c r="B226" s="52"/>
      <c r="C226" s="53"/>
      <c r="D226" s="54"/>
      <c r="E226" s="80"/>
      <c r="F226" s="81"/>
      <c r="IU226" s="34"/>
      <c r="IV226" s="34"/>
    </row>
    <row r="227" spans="1:256" s="36" customFormat="1" ht="38.25">
      <c r="A227" s="60" t="s">
        <v>193</v>
      </c>
      <c r="B227" s="157" t="s">
        <v>203</v>
      </c>
      <c r="C227" s="66"/>
      <c r="D227" s="44"/>
      <c r="E227" s="61"/>
      <c r="F227" s="59"/>
      <c r="IU227" s="34"/>
      <c r="IV227" s="34"/>
    </row>
    <row r="228" spans="1:256" s="36" customFormat="1" ht="12.75">
      <c r="A228" s="58"/>
      <c r="B228" s="42"/>
      <c r="C228" s="43">
        <v>1</v>
      </c>
      <c r="D228" s="44" t="s">
        <v>200</v>
      </c>
      <c r="E228" s="62"/>
      <c r="F228" s="63">
        <f>C228*E228</f>
        <v>0</v>
      </c>
      <c r="IU228" s="34"/>
      <c r="IV228" s="34"/>
    </row>
    <row r="229" spans="1:256" s="36" customFormat="1" ht="12.75">
      <c r="A229" s="58"/>
      <c r="B229" s="42"/>
      <c r="C229" s="43"/>
      <c r="D229" s="44"/>
      <c r="E229" s="192"/>
      <c r="F229" s="193"/>
      <c r="IU229" s="34"/>
      <c r="IV229" s="34"/>
    </row>
    <row r="230" spans="1:256" s="36" customFormat="1" ht="38.25">
      <c r="A230" s="58" t="s">
        <v>194</v>
      </c>
      <c r="B230" s="157" t="s">
        <v>204</v>
      </c>
      <c r="C230" s="66"/>
      <c r="D230" s="44"/>
      <c r="E230" s="194"/>
      <c r="F230" s="195"/>
      <c r="IU230" s="34"/>
      <c r="IV230" s="34"/>
    </row>
    <row r="231" spans="1:256" s="36" customFormat="1" ht="12.75">
      <c r="A231" s="196"/>
      <c r="B231" s="42"/>
      <c r="C231" s="43">
        <v>1</v>
      </c>
      <c r="D231" s="44" t="s">
        <v>200</v>
      </c>
      <c r="E231" s="118"/>
      <c r="F231" s="63">
        <f>C231*E231</f>
        <v>0</v>
      </c>
      <c r="IU231" s="34"/>
      <c r="IV231" s="34"/>
    </row>
    <row r="232" spans="1:256" s="36" customFormat="1" ht="12.75">
      <c r="A232" s="67"/>
      <c r="B232" s="52"/>
      <c r="C232" s="53"/>
      <c r="D232" s="54"/>
      <c r="E232" s="80"/>
      <c r="F232" s="81"/>
      <c r="IU232" s="34"/>
      <c r="IV232" s="34"/>
    </row>
    <row r="233" spans="1:256" s="36" customFormat="1" ht="38.25">
      <c r="A233" s="60" t="s">
        <v>195</v>
      </c>
      <c r="B233" s="157" t="s">
        <v>205</v>
      </c>
      <c r="C233" s="66"/>
      <c r="D233" s="44"/>
      <c r="E233" s="61"/>
      <c r="F233" s="59"/>
      <c r="IU233" s="34"/>
      <c r="IV233" s="34"/>
    </row>
    <row r="234" spans="1:256" s="36" customFormat="1" ht="12.75">
      <c r="A234" s="58"/>
      <c r="B234" s="42"/>
      <c r="C234" s="43">
        <v>1</v>
      </c>
      <c r="D234" s="44" t="s">
        <v>200</v>
      </c>
      <c r="E234" s="62"/>
      <c r="F234" s="63">
        <f>C234*E234</f>
        <v>0</v>
      </c>
      <c r="IU234" s="34"/>
      <c r="IV234" s="34"/>
    </row>
    <row r="235" spans="1:256" s="36" customFormat="1" ht="12.75">
      <c r="A235" s="58"/>
      <c r="B235" s="42"/>
      <c r="C235" s="43"/>
      <c r="D235" s="44"/>
      <c r="E235" s="192"/>
      <c r="F235" s="193"/>
      <c r="IU235" s="34"/>
      <c r="IV235" s="34"/>
    </row>
    <row r="236" spans="1:256" s="36" customFormat="1" ht="38.25">
      <c r="A236" s="58" t="s">
        <v>196</v>
      </c>
      <c r="B236" s="157" t="s">
        <v>206</v>
      </c>
      <c r="C236" s="66"/>
      <c r="D236" s="44"/>
      <c r="E236" s="194"/>
      <c r="F236" s="195"/>
      <c r="IU236" s="34"/>
      <c r="IV236" s="34"/>
    </row>
    <row r="237" spans="1:256" s="36" customFormat="1" ht="12.75">
      <c r="A237" s="196"/>
      <c r="B237" s="42"/>
      <c r="C237" s="43">
        <v>1</v>
      </c>
      <c r="D237" s="44" t="s">
        <v>200</v>
      </c>
      <c r="E237" s="118"/>
      <c r="F237" s="63">
        <f>C237*E237</f>
        <v>0</v>
      </c>
      <c r="IU237" s="34"/>
      <c r="IV237" s="34"/>
    </row>
    <row r="238" spans="1:256" s="36" customFormat="1" ht="12.75">
      <c r="A238" s="58"/>
      <c r="B238" s="42"/>
      <c r="C238" s="43"/>
      <c r="D238" s="44"/>
      <c r="E238" s="61"/>
      <c r="F238" s="59"/>
      <c r="IU238" s="34"/>
      <c r="IV238" s="34"/>
    </row>
    <row r="239" spans="1:256" s="36" customFormat="1" ht="12.75">
      <c r="A239" s="67" t="s">
        <v>6</v>
      </c>
      <c r="B239" s="52" t="s">
        <v>199</v>
      </c>
      <c r="C239" s="54"/>
      <c r="D239" s="54"/>
      <c r="E239" s="80"/>
      <c r="F239" s="90">
        <f>SUM(F220:F238)</f>
        <v>0</v>
      </c>
      <c r="IU239" s="34"/>
      <c r="IV239" s="34"/>
    </row>
    <row r="240" spans="1:6" ht="12.75">
      <c r="A240" s="67"/>
      <c r="B240" s="52"/>
      <c r="C240" s="103"/>
      <c r="D240" s="44"/>
      <c r="E240" s="70"/>
      <c r="F240" s="69"/>
    </row>
    <row r="241" spans="1:6" ht="12.75" customHeight="1">
      <c r="A241" s="67" t="s">
        <v>190</v>
      </c>
      <c r="B241" s="52" t="s">
        <v>17</v>
      </c>
      <c r="C241" s="53"/>
      <c r="D241" s="54"/>
      <c r="E241" s="80"/>
      <c r="F241" s="81"/>
    </row>
    <row r="242" spans="1:6" ht="12.75">
      <c r="A242" s="67"/>
      <c r="B242" s="52"/>
      <c r="C242" s="53"/>
      <c r="D242" s="54"/>
      <c r="E242" s="80"/>
      <c r="F242" s="81"/>
    </row>
    <row r="243" spans="1:6" ht="12.75">
      <c r="A243" s="67"/>
      <c r="B243" s="52" t="s">
        <v>82</v>
      </c>
      <c r="C243" s="53"/>
      <c r="D243" s="54"/>
      <c r="E243" s="80"/>
      <c r="F243" s="81"/>
    </row>
    <row r="244" spans="1:6" ht="12.75">
      <c r="A244" s="67"/>
      <c r="B244" s="52"/>
      <c r="C244" s="53"/>
      <c r="D244" s="54"/>
      <c r="E244" s="80"/>
      <c r="F244" s="81"/>
    </row>
    <row r="245" spans="1:6" ht="12.75">
      <c r="A245" s="58" t="s">
        <v>188</v>
      </c>
      <c r="B245" s="42" t="s">
        <v>92</v>
      </c>
      <c r="C245" s="43"/>
      <c r="D245" s="44"/>
      <c r="E245" s="43"/>
      <c r="F245" s="59"/>
    </row>
    <row r="246" spans="1:6" ht="12.75">
      <c r="A246" s="60"/>
      <c r="B246" s="42"/>
      <c r="C246" s="43">
        <v>20</v>
      </c>
      <c r="D246" s="44" t="s">
        <v>83</v>
      </c>
      <c r="E246" s="118"/>
      <c r="F246" s="63">
        <f>C246*E246</f>
        <v>0</v>
      </c>
    </row>
    <row r="247" spans="1:6" ht="12.75">
      <c r="A247" s="58"/>
      <c r="B247" s="42"/>
      <c r="C247" s="43"/>
      <c r="D247" s="44"/>
      <c r="E247" s="43"/>
      <c r="F247" s="59"/>
    </row>
    <row r="248" spans="1:6" ht="25.5">
      <c r="A248" s="60" t="s">
        <v>189</v>
      </c>
      <c r="B248" s="42" t="s">
        <v>93</v>
      </c>
      <c r="C248" s="43"/>
      <c r="D248" s="44"/>
      <c r="E248" s="61"/>
      <c r="F248" s="59"/>
    </row>
    <row r="249" spans="1:6" ht="12.75">
      <c r="A249" s="58"/>
      <c r="B249" s="42"/>
      <c r="C249" s="43">
        <v>10</v>
      </c>
      <c r="D249" s="44" t="s">
        <v>83</v>
      </c>
      <c r="E249" s="62"/>
      <c r="F249" s="63">
        <f>C249*E249</f>
        <v>0</v>
      </c>
    </row>
    <row r="250" spans="1:6" ht="12.75">
      <c r="A250" s="58"/>
      <c r="B250" s="42"/>
      <c r="C250" s="43"/>
      <c r="D250" s="44"/>
      <c r="E250" s="61"/>
      <c r="F250" s="59"/>
    </row>
    <row r="251" spans="1:6" ht="12.75">
      <c r="A251" s="67" t="s">
        <v>6</v>
      </c>
      <c r="B251" s="52" t="s">
        <v>80</v>
      </c>
      <c r="C251" s="54"/>
      <c r="D251" s="54"/>
      <c r="E251" s="80"/>
      <c r="F251" s="90">
        <f>SUM(F244:F250)</f>
        <v>0</v>
      </c>
    </row>
    <row r="261" ht="12.75">
      <c r="C261" s="119"/>
    </row>
    <row r="272" spans="2:6" ht="12.75">
      <c r="B272" s="120"/>
      <c r="F272" s="69"/>
    </row>
  </sheetData>
  <sheetProtection selectLockedCells="1" selectUnlockedCells="1"/>
  <printOptions/>
  <pageMargins left="0.984251968503937" right="0.1968503937007874" top="0.5905511811023623" bottom="0.5905511811023623" header="0.31496062992125984" footer="0.31496062992125984"/>
  <pageSetup fitToHeight="0" horizontalDpi="600" verticalDpi="600" orientation="portrait" paperSize="9" r:id="rId1"/>
  <headerFooter alignWithMargins="0">
    <oddFooter>&amp;Lpopis del&amp;CStran &amp;P od &amp;N</oddFooter>
  </headerFooter>
  <rowBreaks count="7" manualBreakCount="7">
    <brk id="36" max="5" man="1"/>
    <brk id="64" max="5" man="1"/>
    <brk id="90" max="5" man="1"/>
    <brk id="120" max="5" man="1"/>
    <brk id="159" max="5" man="1"/>
    <brk id="183" max="5" man="1"/>
    <brk id="208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F14" sqref="F14"/>
    </sheetView>
  </sheetViews>
  <sheetFormatPr defaultColWidth="9.00390625" defaultRowHeight="12.75"/>
  <sheetData>
    <row r="1" spans="1:5" ht="12.75">
      <c r="A1" t="s">
        <v>98</v>
      </c>
      <c r="B1" s="145">
        <v>126.216</v>
      </c>
      <c r="C1" s="145">
        <v>1262.162</v>
      </c>
      <c r="D1" s="145">
        <v>904.014</v>
      </c>
      <c r="E1" s="145">
        <v>348.073</v>
      </c>
    </row>
    <row r="2" spans="1:5" ht="12.75">
      <c r="A2" t="s">
        <v>99</v>
      </c>
      <c r="B2" t="s">
        <v>103</v>
      </c>
      <c r="C2" t="s">
        <v>100</v>
      </c>
      <c r="D2" t="s">
        <v>101</v>
      </c>
      <c r="E2" t="s">
        <v>102</v>
      </c>
    </row>
    <row r="3" spans="1:5" ht="12.75">
      <c r="A3" t="s">
        <v>98</v>
      </c>
      <c r="B3" s="145">
        <v>75.352</v>
      </c>
      <c r="C3" s="145">
        <v>298.62</v>
      </c>
      <c r="D3" s="145">
        <v>509.95</v>
      </c>
      <c r="E3" s="145">
        <v>106.525</v>
      </c>
    </row>
    <row r="4" spans="1:5" ht="12.75">
      <c r="A4" t="s">
        <v>99</v>
      </c>
      <c r="B4" t="s">
        <v>103</v>
      </c>
      <c r="C4" t="s">
        <v>100</v>
      </c>
      <c r="D4" t="s">
        <v>101</v>
      </c>
      <c r="E4" t="s">
        <v>102</v>
      </c>
    </row>
    <row r="5" spans="1:5" ht="12.75">
      <c r="A5" t="s">
        <v>98</v>
      </c>
      <c r="C5" s="145">
        <v>14.026</v>
      </c>
      <c r="D5" s="145">
        <v>22.152</v>
      </c>
      <c r="E5" s="145">
        <v>2.329</v>
      </c>
    </row>
    <row r="6" spans="1:5" ht="12.75">
      <c r="A6" t="s">
        <v>99</v>
      </c>
      <c r="C6" t="s">
        <v>100</v>
      </c>
      <c r="D6" t="s">
        <v>101</v>
      </c>
      <c r="E6" t="s">
        <v>102</v>
      </c>
    </row>
    <row r="7" spans="1:5" ht="12.75">
      <c r="A7" t="s">
        <v>98</v>
      </c>
      <c r="C7" s="145">
        <v>293.225</v>
      </c>
      <c r="D7" s="145">
        <v>131.127</v>
      </c>
      <c r="E7" s="145">
        <v>42.137</v>
      </c>
    </row>
    <row r="8" spans="1:5" ht="12.75">
      <c r="A8" t="s">
        <v>99</v>
      </c>
      <c r="C8" t="s">
        <v>100</v>
      </c>
      <c r="D8" t="s">
        <v>101</v>
      </c>
      <c r="E8" t="s">
        <v>102</v>
      </c>
    </row>
    <row r="9" spans="1:5" ht="12.75">
      <c r="A9" t="s">
        <v>98</v>
      </c>
      <c r="C9" s="145">
        <v>119.199</v>
      </c>
      <c r="D9" s="145">
        <v>176.864</v>
      </c>
      <c r="E9" s="145">
        <v>28.285</v>
      </c>
    </row>
    <row r="10" spans="1:5" ht="12.75">
      <c r="A10" t="s">
        <v>99</v>
      </c>
      <c r="C10" t="s">
        <v>100</v>
      </c>
      <c r="D10" t="s">
        <v>101</v>
      </c>
      <c r="E10" t="s">
        <v>102</v>
      </c>
    </row>
    <row r="11" spans="1:5" ht="12.75">
      <c r="A11" t="s">
        <v>98</v>
      </c>
      <c r="B11" s="145">
        <v>38.248</v>
      </c>
      <c r="C11" s="145">
        <v>12.464</v>
      </c>
      <c r="D11" s="145">
        <v>100.2</v>
      </c>
      <c r="E11" s="145">
        <v>43.924</v>
      </c>
    </row>
    <row r="12" spans="1:5" ht="12.75">
      <c r="A12" t="s">
        <v>99</v>
      </c>
      <c r="B12" t="s">
        <v>103</v>
      </c>
      <c r="C12" t="s">
        <v>100</v>
      </c>
      <c r="D12" t="s">
        <v>101</v>
      </c>
      <c r="E12" t="s">
        <v>102</v>
      </c>
    </row>
    <row r="14" spans="2:6" ht="12.75">
      <c r="B14" s="145">
        <f>SUM(B11,B9,B7,B5,B3,B1)</f>
        <v>239.81599999999997</v>
      </c>
      <c r="C14" s="145">
        <f>SUM(C11,C9,C7,C5,C3,C1)</f>
        <v>1999.6960000000001</v>
      </c>
      <c r="D14" s="145">
        <f>SUM(D11,D9,D7,D5,D3,D1)</f>
        <v>1844.307</v>
      </c>
      <c r="E14" s="145">
        <f>SUM(E11,E9,E7,E5,E3,E1)</f>
        <v>571.2729999999999</v>
      </c>
      <c r="F14" s="145"/>
    </row>
    <row r="15" spans="2:5" ht="12.75">
      <c r="B15" t="s">
        <v>103</v>
      </c>
      <c r="C15" t="s">
        <v>100</v>
      </c>
      <c r="D15" t="s">
        <v>101</v>
      </c>
      <c r="E15" t="s">
        <v>102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Ajdin</dc:creator>
  <cp:keywords/>
  <dc:description/>
  <cp:lastModifiedBy>Nina Kotar</cp:lastModifiedBy>
  <cp:lastPrinted>2021-07-12T07:36:07Z</cp:lastPrinted>
  <dcterms:created xsi:type="dcterms:W3CDTF">2021-07-15T13:16:55Z</dcterms:created>
  <dcterms:modified xsi:type="dcterms:W3CDTF">2023-08-18T05:48:43Z</dcterms:modified>
  <cp:category/>
  <cp:version/>
  <cp:contentType/>
  <cp:contentStatus/>
</cp:coreProperties>
</file>